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1 - Conhecimentos Gerais" sheetId="1" state="visible" r:id="rId1"/>
    <sheet xmlns:r="http://schemas.openxmlformats.org/officeDocument/2006/relationships" name="P2 - Conhecimentos TI" sheetId="2" state="visible" r:id="rId2"/>
    <sheet xmlns:r="http://schemas.openxmlformats.org/officeDocument/2006/relationships" name="Dashboard Geral" sheetId="3" state="visible" r:id="rId3"/>
  </sheets>
  <definedNames/>
  <calcPr calcId="124519" fullCalcOnLoad="1"/>
</workbook>
</file>

<file path=xl/styles.xml><?xml version="1.0" encoding="utf-8"?>
<styleSheet xmlns="http://schemas.openxmlformats.org/spreadsheetml/2006/main">
  <numFmts count="0"/>
  <fonts count="42">
    <font>
      <name val="Calibri"/>
      <family val="2"/>
      <color theme="1"/>
      <sz val="11"/>
      <scheme val="minor"/>
    </font>
    <font>
      <name val="Arial"/>
      <b val="1"/>
      <color rgb="FFFFFFFF"/>
      <sz val="15"/>
    </font>
    <font>
      <name val="Arial"/>
      <i val="1"/>
      <color rgb="FFE8832A"/>
      <sz val="9"/>
    </font>
    <font>
      <name val="Arial"/>
      <color rgb="FF1E40AF"/>
      <sz val="9"/>
    </font>
    <font>
      <name val="Arial"/>
      <color rgb="FF14532D"/>
      <sz val="9"/>
    </font>
    <font>
      <name val="Arial"/>
      <b val="1"/>
      <color rgb="FF0D1526"/>
      <sz val="9"/>
    </font>
    <font>
      <name val="Arial"/>
      <b val="1"/>
      <color rgb="FFFFFFFF"/>
      <sz val="11"/>
    </font>
    <font>
      <name val="Arial"/>
      <b val="1"/>
      <color rgb="FFFFFFFF"/>
      <sz val="8"/>
    </font>
    <font>
      <name val="Arial"/>
      <i val="1"/>
      <color rgb="FF3D4666"/>
      <sz val="8"/>
    </font>
    <font>
      <name val="Arial"/>
      <b val="1"/>
      <color rgb="FF0D1526"/>
      <sz val="8"/>
    </font>
    <font>
      <name val="Arial"/>
      <b val="1"/>
      <color rgb="FFDC2626"/>
      <sz val="14"/>
    </font>
    <font>
      <name val="Arial"/>
      <color rgb="FF3D4666"/>
      <sz val="11"/>
    </font>
    <font>
      <name val="Arial"/>
      <color rgb="FF8E97B5"/>
      <sz val="8"/>
    </font>
    <font>
      <name val="Arial"/>
      <color rgb="FF2A8A7E"/>
      <sz val="10"/>
    </font>
    <font>
      <name val="Arial"/>
      <b val="1"/>
      <color rgb="FFFFFFFF"/>
      <sz val="9"/>
    </font>
    <font>
      <name val="Arial"/>
      <b val="1"/>
      <color rgb="FFFFFFFF"/>
      <sz val="10"/>
    </font>
    <font>
      <name val="Arial"/>
      <color rgb="FF1E3A8A"/>
      <sz val="9"/>
    </font>
    <font>
      <name val="Arial"/>
      <color rgb="FF7F1D1D"/>
      <sz val="9"/>
    </font>
    <font>
      <name val="Arial"/>
      <b val="1"/>
      <color rgb="FFFFFFFF"/>
      <sz val="28"/>
    </font>
    <font>
      <name val="Arial"/>
      <i val="1"/>
      <color rgb="FFAAAAAA"/>
      <sz val="8"/>
    </font>
    <font>
      <name val="Arial"/>
      <b val="1"/>
      <color rgb="FF0D1526"/>
      <sz val="10"/>
    </font>
    <font>
      <name val="Arial"/>
      <b val="1"/>
      <color rgb="FFCA8A04"/>
      <sz val="9"/>
    </font>
    <font>
      <name val="Arial"/>
      <color rgb="FF2A8A7E"/>
      <sz val="11"/>
    </font>
    <font>
      <name val="Arial"/>
      <b val="1"/>
      <color rgb="FF2A8A7E"/>
      <sz val="13"/>
    </font>
    <font>
      <name val="Arial"/>
      <color rgb="FF1E40AF"/>
      <sz val="10"/>
    </font>
    <font>
      <name val="Arial"/>
      <color rgb="FF16A34A"/>
      <sz val="10"/>
    </font>
    <font>
      <name val="Arial"/>
      <b val="1"/>
      <color rgb="FFFFFFFF"/>
      <sz val="12"/>
    </font>
    <font>
      <name val="Arial"/>
      <b val="1"/>
      <color rgb="FFFFFFFF"/>
      <sz val="14"/>
    </font>
    <font>
      <name val="Arial"/>
      <b val="1"/>
      <color rgb="FFDC2626"/>
      <sz val="9"/>
    </font>
    <font>
      <name val="Arial"/>
      <b val="1"/>
      <color rgb="FFFFFFFF"/>
      <sz val="13"/>
    </font>
    <font>
      <name val="Arial"/>
      <b val="1"/>
      <color rgb="FFFFFFFF"/>
      <sz val="18"/>
    </font>
    <font>
      <name val="Arial"/>
      <i val="1"/>
      <color rgb="FF2A8A7E"/>
      <sz val="9"/>
    </font>
    <font>
      <name val="Calibri"/>
      <b val="1"/>
      <color rgb="FF0D1526"/>
      <sz val="11"/>
    </font>
    <font>
      <name val="Calibri"/>
      <b val="1"/>
      <color rgb="FFFFFFFF"/>
      <sz val="8"/>
    </font>
    <font>
      <name val="Calibri"/>
      <b val="1"/>
      <color rgb="FF0D1526"/>
      <sz val="9"/>
    </font>
    <font>
      <name val="Calibri"/>
      <color rgb="FF0D1526"/>
      <sz val="8"/>
    </font>
    <font>
      <name val="Calibri"/>
      <b val="1"/>
      <color rgb="FF0D1526"/>
      <sz val="8"/>
    </font>
    <font>
      <name val="Calibri"/>
      <b val="1"/>
      <color rgb="FF0D1526"/>
      <sz val="14"/>
    </font>
    <font>
      <name val="Calibri"/>
      <color rgb="FF0D1526"/>
      <sz val="11"/>
    </font>
    <font>
      <name val="Calibri"/>
      <color rgb="FF16A34A"/>
      <sz val="10"/>
    </font>
    <font>
      <name val="Calibri"/>
      <b val="1"/>
      <color rgb="FF1A3A6B"/>
      <sz val="8"/>
    </font>
    <font>
      <name val="Calibri"/>
      <color rgb="FF1A3A6B"/>
      <sz val="8"/>
    </font>
  </fonts>
  <fills count="37">
    <fill>
      <patternFill/>
    </fill>
    <fill>
      <patternFill patternType="gray125"/>
    </fill>
    <fill>
      <patternFill patternType="solid">
        <fgColor rgb="FF102444"/>
      </patternFill>
    </fill>
    <fill>
      <patternFill patternType="solid">
        <fgColor rgb="FFDBEAFE"/>
      </patternFill>
    </fill>
    <fill>
      <patternFill patternType="solid">
        <fgColor rgb="FFF0FDF4"/>
      </patternFill>
    </fill>
    <fill>
      <patternFill patternType="solid">
        <fgColor rgb="FFFFF3E8"/>
      </patternFill>
    </fill>
    <fill>
      <patternFill patternType="solid">
        <fgColor rgb="FFF7F8FC"/>
      </patternFill>
    </fill>
    <fill>
      <patternFill patternType="solid">
        <fgColor rgb="FFFFFFFF"/>
      </patternFill>
    </fill>
    <fill>
      <patternFill patternType="solid">
        <fgColor rgb="FF1A3A6B"/>
      </patternFill>
    </fill>
    <fill>
      <patternFill patternType="solid">
        <fgColor rgb="FF15803D"/>
      </patternFill>
    </fill>
    <fill>
      <patternFill patternType="solid">
        <fgColor rgb="FFF4F4F5"/>
      </patternFill>
    </fill>
    <fill>
      <patternFill patternType="solid">
        <fgColor rgb="FF52525B"/>
      </patternFill>
    </fill>
    <fill>
      <patternFill patternType="solid">
        <fgColor rgb="FFFEF3C7"/>
      </patternFill>
    </fill>
    <fill>
      <patternFill patternType="solid">
        <fgColor rgb="FFD97706"/>
      </patternFill>
    </fill>
    <fill>
      <patternFill patternType="solid">
        <fgColor rgb="FFFEFCE8"/>
      </patternFill>
    </fill>
    <fill>
      <patternFill patternType="solid">
        <fgColor rgb="FFCA8A04"/>
      </patternFill>
    </fill>
    <fill>
      <patternFill patternType="solid">
        <fgColor rgb="FFF5F3FF"/>
      </patternFill>
    </fill>
    <fill>
      <patternFill patternType="solid">
        <fgColor rgb="FF9333EA"/>
      </patternFill>
    </fill>
    <fill>
      <patternFill patternType="solid">
        <fgColor rgb="FFFDE8E8"/>
      </patternFill>
    </fill>
    <fill>
      <patternFill patternType="solid">
        <fgColor rgb="FFDC2626"/>
      </patternFill>
    </fill>
    <fill>
      <patternFill patternType="solid">
        <fgColor rgb="FFEDE9FE"/>
      </patternFill>
    </fill>
    <fill>
      <patternFill patternType="solid">
        <fgColor rgb="FF7C3AED"/>
      </patternFill>
    </fill>
    <fill>
      <patternFill patternType="solid">
        <fgColor rgb="FFDCE8F5"/>
      </patternFill>
    </fill>
    <fill>
      <patternFill patternType="solid">
        <fgColor rgb="FF1E40AF"/>
      </patternFill>
    </fill>
    <fill>
      <patternFill patternType="solid">
        <fgColor rgb="FFD1FAE5"/>
      </patternFill>
    </fill>
    <fill>
      <patternFill patternType="solid">
        <fgColor rgb="FF059669"/>
      </patternFill>
    </fill>
    <fill>
      <patternFill patternType="solid">
        <fgColor rgb="FFDCFCE7"/>
      </patternFill>
    </fill>
    <fill>
      <patternFill patternType="solid">
        <fgColor rgb="FF16A34A"/>
      </patternFill>
    </fill>
    <fill>
      <patternFill patternType="solid">
        <fgColor rgb="FFCCFBF1"/>
      </patternFill>
    </fill>
    <fill>
      <patternFill patternType="solid">
        <fgColor rgb="FF0D9488"/>
      </patternFill>
    </fill>
    <fill>
      <patternFill patternType="solid">
        <fgColor rgb="FFE0F2FE"/>
      </patternFill>
    </fill>
    <fill>
      <patternFill patternType="solid">
        <fgColor rgb="FF0284C7"/>
      </patternFill>
    </fill>
    <fill>
      <patternFill patternType="solid">
        <fgColor rgb="FFFCE7F3"/>
      </patternFill>
    </fill>
    <fill>
      <patternFill patternType="solid">
        <fgColor rgb="FFDB2777"/>
      </patternFill>
    </fill>
    <fill>
      <patternFill patternType="solid">
        <fgColor rgb="FFFEE2E2"/>
      </patternFill>
    </fill>
    <fill>
      <patternFill patternType="solid">
        <fgColor rgb="FFE8832A"/>
      </patternFill>
    </fill>
    <fill>
      <patternFill patternType="solid">
        <fgColor rgb="FFE5F5F3"/>
      </patternFill>
    </fill>
  </fills>
  <borders count="42">
    <border>
      <left/>
      <right/>
      <top/>
      <bottom/>
      <diagonal/>
    </border>
    <border>
      <left style="medium">
        <color rgb="FF1E40AF"/>
      </left>
      <right style="thin">
        <color rgb="FFD8DAE8"/>
      </right>
      <top style="thin">
        <color rgb="FFD8DAE8"/>
      </top>
      <bottom style="thin">
        <color rgb="FFD8DAE8"/>
      </bottom>
    </border>
    <border>
      <left style="thin">
        <color rgb="FFD8DAE8"/>
      </left>
      <right style="medium">
        <color rgb="FF16A34A"/>
      </right>
      <top style="thin">
        <color rgb="FFD8DAE8"/>
      </top>
      <bottom style="thin">
        <color rgb="FFD8DAE8"/>
      </bottom>
    </border>
    <border>
      <left style="medium">
        <color rgb="FFE8832A"/>
      </left>
      <right style="medium">
        <color rgb="FFE8832A"/>
      </right>
      <top/>
      <bottom/>
    </border>
    <border>
      <left style="medium">
        <color rgb="FF15803D"/>
      </left>
      <right/>
      <top/>
      <bottom/>
    </border>
    <border>
      <left style="thin">
        <color rgb="FFD8DAE8"/>
      </left>
      <right style="thin">
        <color rgb="FFD8DAE8"/>
      </right>
      <top style="thin">
        <color rgb="FFD8DAE8"/>
      </top>
      <bottom style="thin">
        <color rgb="FFD8DAE8"/>
      </bottom>
    </border>
    <border>
      <left style="medium">
        <color rgb="FF15803D"/>
      </left>
      <right style="thin">
        <color rgb="FFD8DAE8"/>
      </right>
      <top style="thin">
        <color rgb="FFD8DAE8"/>
      </top>
      <bottom style="thin">
        <color rgb="FFD8DAE8"/>
      </bottom>
    </border>
    <border>
      <left style="medium">
        <color rgb="FF52525B"/>
      </left>
      <right/>
      <top/>
      <bottom/>
    </border>
    <border>
      <left style="medium">
        <color rgb="FF52525B"/>
      </left>
      <right style="thin">
        <color rgb="FFD8DAE8"/>
      </right>
      <top style="thin">
        <color rgb="FFD8DAE8"/>
      </top>
      <bottom style="thin">
        <color rgb="FFD8DAE8"/>
      </bottom>
    </border>
    <border>
      <left style="medium">
        <color rgb="FFD97706"/>
      </left>
      <right/>
      <top/>
      <bottom/>
    </border>
    <border>
      <left style="medium">
        <color rgb="FFD97706"/>
      </left>
      <right style="thin">
        <color rgb="FFD8DAE8"/>
      </right>
      <top style="thin">
        <color rgb="FFD8DAE8"/>
      </top>
      <bottom style="thin">
        <color rgb="FFD8DAE8"/>
      </bottom>
    </border>
    <border>
      <left style="medium">
        <color rgb="FFCA8A04"/>
      </left>
      <right/>
      <top/>
      <bottom/>
    </border>
    <border>
      <left style="medium">
        <color rgb="FFCA8A04"/>
      </left>
      <right style="thin">
        <color rgb="FFD8DAE8"/>
      </right>
      <top style="thin">
        <color rgb="FFD8DAE8"/>
      </top>
      <bottom style="thin">
        <color rgb="FFD8DAE8"/>
      </bottom>
    </border>
    <border>
      <left style="medium">
        <color rgb="FF9333EA"/>
      </left>
      <right/>
      <top/>
      <bottom/>
    </border>
    <border>
      <left style="medium">
        <color rgb="FF9333EA"/>
      </left>
      <right style="thin">
        <color rgb="FFD8DAE8"/>
      </right>
      <top style="thin">
        <color rgb="FFD8DAE8"/>
      </top>
      <bottom style="thin">
        <color rgb="FFD8DAE8"/>
      </bottom>
    </border>
    <border>
      <left style="medium">
        <color rgb="FFDC2626"/>
      </left>
      <right/>
      <top/>
      <bottom/>
    </border>
    <border>
      <left style="medium">
        <color rgb="FFDC2626"/>
      </left>
      <right style="thin">
        <color rgb="FFD8DAE8"/>
      </right>
      <top style="thin">
        <color rgb="FFD8DAE8"/>
      </top>
      <bottom style="thin">
        <color rgb="FFD8DAE8"/>
      </bottom>
    </border>
    <border>
      <left style="medium">
        <color rgb="FF7C3AED"/>
      </left>
      <right/>
      <top/>
      <bottom/>
    </border>
    <border>
      <left style="medium">
        <color rgb="FF7C3AED"/>
      </left>
      <right style="thin">
        <color rgb="FFD8DAE8"/>
      </right>
      <top style="thin">
        <color rgb="FFD8DAE8"/>
      </top>
      <bottom style="thin">
        <color rgb="FFD8DAE8"/>
      </bottom>
    </border>
    <border>
      <left style="medium">
        <color rgb="FF1E40AF"/>
      </left>
      <right/>
      <top/>
      <bottom/>
    </border>
    <border>
      <left style="medium">
        <color rgb="FF059669"/>
      </left>
      <right/>
      <top/>
      <bottom/>
    </border>
    <border>
      <left style="medium">
        <color rgb="FF059669"/>
      </left>
      <right style="thin">
        <color rgb="FFD8DAE8"/>
      </right>
      <top style="thin">
        <color rgb="FFD8DAE8"/>
      </top>
      <bottom style="thin">
        <color rgb="FFD8DAE8"/>
      </bottom>
    </border>
    <border>
      <left style="medium">
        <color rgb="FF16A34A"/>
      </left>
      <right/>
      <top/>
      <bottom/>
    </border>
    <border>
      <left style="medium">
        <color rgb="FF16A34A"/>
      </left>
      <right style="thin">
        <color rgb="FFD8DAE8"/>
      </right>
      <top style="thin">
        <color rgb="FFD8DAE8"/>
      </top>
      <bottom style="thin">
        <color rgb="FFD8DAE8"/>
      </bottom>
    </border>
    <border>
      <left style="medium">
        <color rgb="FF0D9488"/>
      </left>
      <right/>
      <top/>
      <bottom/>
    </border>
    <border>
      <left style="medium">
        <color rgb="FF0D9488"/>
      </left>
      <right style="thin">
        <color rgb="FFD8DAE8"/>
      </right>
      <top style="thin">
        <color rgb="FFD8DAE8"/>
      </top>
      <bottom style="thin">
        <color rgb="FFD8DAE8"/>
      </bottom>
    </border>
    <border>
      <left style="medium">
        <color rgb="FF0284C7"/>
      </left>
      <right/>
      <top/>
      <bottom/>
    </border>
    <border>
      <left style="medium">
        <color rgb="FF0284C7"/>
      </left>
      <right style="thin">
        <color rgb="FFD8DAE8"/>
      </right>
      <top style="thin">
        <color rgb="FFD8DAE8"/>
      </top>
      <bottom style="thin">
        <color rgb="FFD8DAE8"/>
      </bottom>
    </border>
    <border>
      <left style="medium">
        <color rgb="FFDB2777"/>
      </left>
      <right/>
      <top/>
      <bottom/>
    </border>
    <border>
      <left style="medium">
        <color rgb="FFDB2777"/>
      </left>
      <right style="thin">
        <color rgb="FFD8DAE8"/>
      </right>
      <top style="thin">
        <color rgb="FFD8DAE8"/>
      </top>
      <bottom style="thin">
        <color rgb="FFD8DAE8"/>
      </bottom>
    </border>
    <border>
      <left style="thin">
        <color rgb="FFD8DAE8"/>
      </left>
      <right style="medium">
        <color rgb="FFDC2626"/>
      </right>
      <top style="thin">
        <color rgb="FFD8DAE8"/>
      </top>
      <bottom style="thin">
        <color rgb="FFD8DAE8"/>
      </bottom>
    </border>
    <border>
      <left style="medium">
        <color rgb="FF2A8A7E"/>
      </left>
    </border>
    <border>
      <left/>
      <right/>
      <top style="thin">
        <color rgb="FFD8DAE8"/>
      </top>
      <bottom/>
      <diagonal/>
    </border>
    <border>
      <left/>
      <right style="thin">
        <color rgb="FFD8DAE8"/>
      </right>
      <top style="thin">
        <color rgb="FFD8DAE8"/>
      </top>
      <bottom/>
      <diagonal/>
    </border>
    <border>
      <left/>
      <right/>
      <top style="thin">
        <color rgb="FFD8DAE8"/>
      </top>
      <bottom style="thin">
        <color rgb="FFD8DAE8"/>
      </bottom>
      <diagonal/>
    </border>
    <border>
      <left/>
      <right style="thin">
        <color rgb="FFD8DAE8"/>
      </right>
      <top style="thin">
        <color rgb="FFD8DAE8"/>
      </top>
      <bottom style="thin">
        <color rgb="FFD8DAE8"/>
      </bottom>
      <diagonal/>
    </border>
    <border>
      <left/>
      <right style="medium">
        <color rgb="FFE8832A"/>
      </right>
      <top/>
      <bottom/>
      <diagonal/>
    </border>
    <border>
      <left/>
      <right style="medium">
        <color rgb="FF16A34A"/>
      </right>
      <top style="thin">
        <color rgb="FFD8DAE8"/>
      </top>
      <bottom/>
      <diagonal/>
    </border>
    <border>
      <left/>
      <right style="medium">
        <color rgb="FF16A34A"/>
      </right>
      <top style="thin">
        <color rgb="FFD8DAE8"/>
      </top>
      <bottom style="thin">
        <color rgb="FFD8DAE8"/>
      </bottom>
      <diagonal/>
    </border>
    <border>
      <left/>
      <right style="medium">
        <color rgb="FFDC2626"/>
      </right>
      <top style="thin">
        <color rgb="FFD8DAE8"/>
      </top>
      <bottom/>
      <diagonal/>
    </border>
    <border>
      <left/>
      <right style="medium">
        <color rgb="FFDC2626"/>
      </right>
      <top style="thin">
        <color rgb="FFD8DAE8"/>
      </top>
      <bottom style="thin">
        <color rgb="FFD8DAE8"/>
      </bottom>
      <diagonal/>
    </border>
    <border>
      <left style="thin">
        <color rgb="FFD0D5DD"/>
      </left>
      <right style="thin">
        <color rgb="FFD0D5DD"/>
      </right>
      <top style="thin">
        <color rgb="FFD0D5DD"/>
      </top>
      <bottom style="thin">
        <color rgb="FFD0D5DD"/>
      </bottom>
    </border>
  </borders>
  <cellStyleXfs count="1">
    <xf numFmtId="0" fontId="0" fillId="0" borderId="0"/>
  </cellStyleXfs>
  <cellXfs count="176">
    <xf numFmtId="0" fontId="0" fillId="0" borderId="0" pivotButton="0" quotePrefix="0" xfId="0"/>
    <xf numFmtId="0" fontId="1" fillId="2" borderId="0" applyAlignment="1" pivotButton="0" quotePrefix="0" xfId="0">
      <alignment horizontal="left" vertical="center"/>
    </xf>
    <xf numFmtId="0" fontId="2" fillId="2" borderId="0" applyAlignment="1" pivotButton="0" quotePrefix="0" xfId="0">
      <alignment horizontal="left" vertical="center"/>
    </xf>
    <xf numFmtId="0" fontId="3" fillId="3" borderId="1" applyAlignment="1" pivotButton="0" quotePrefix="0" xfId="0">
      <alignment horizontal="left" vertical="center" wrapText="1"/>
    </xf>
    <xf numFmtId="0" fontId="4" fillId="4" borderId="2" applyAlignment="1" pivotButton="0" quotePrefix="0" xfId="0">
      <alignment horizontal="left" vertical="center" wrapText="1"/>
    </xf>
    <xf numFmtId="0" fontId="5" fillId="5" borderId="3" applyAlignment="1" pivotButton="0" quotePrefix="0" xfId="0">
      <alignment horizontal="left" vertical="center" wrapText="1"/>
    </xf>
    <xf numFmtId="0" fontId="6" fillId="4" borderId="4" applyAlignment="1" pivotButton="0" quotePrefix="0" xfId="0">
      <alignment horizontal="left" vertical="center"/>
    </xf>
    <xf numFmtId="0" fontId="7" fillId="2" borderId="5" applyAlignment="1" pivotButton="0" quotePrefix="0" xfId="0">
      <alignment horizontal="left" vertical="center" wrapText="1"/>
    </xf>
    <xf numFmtId="0" fontId="7" fillId="2" borderId="5" applyAlignment="1" pivotButton="0" quotePrefix="0" xfId="0">
      <alignment horizontal="center" vertical="center" wrapText="1"/>
    </xf>
    <xf numFmtId="0" fontId="5" fillId="6" borderId="6" applyAlignment="1" pivotButton="0" quotePrefix="0" xfId="0">
      <alignment horizontal="left" vertical="center" wrapText="1"/>
    </xf>
    <xf numFmtId="0" fontId="8" fillId="6" borderId="5" applyAlignment="1" pivotButton="0" quotePrefix="0" xfId="0">
      <alignment horizontal="left" vertical="center" wrapText="1"/>
    </xf>
    <xf numFmtId="0" fontId="9" fillId="6" borderId="5" applyAlignment="1" pivotButton="0" quotePrefix="0" xfId="0">
      <alignment horizontal="center" vertical="center"/>
    </xf>
    <xf numFmtId="0" fontId="10" fillId="6" borderId="5" applyAlignment="1" pivotButton="0" quotePrefix="0" xfId="0">
      <alignment horizontal="center" vertical="center"/>
    </xf>
    <xf numFmtId="0" fontId="11" fillId="6" borderId="5" applyAlignment="1" pivotButton="0" quotePrefix="0" xfId="0">
      <alignment horizontal="center" vertical="center"/>
    </xf>
    <xf numFmtId="0" fontId="12" fillId="6" borderId="5" applyAlignment="1" pivotButton="0" quotePrefix="0" xfId="0">
      <alignment horizontal="center" vertical="center"/>
    </xf>
    <xf numFmtId="0" fontId="13" fillId="6" borderId="5" applyAlignment="1" pivotButton="0" quotePrefix="0" xfId="0">
      <alignment horizontal="center" vertical="center"/>
    </xf>
    <xf numFmtId="0" fontId="5" fillId="7" borderId="6" applyAlignment="1" pivotButton="0" quotePrefix="0" xfId="0">
      <alignment horizontal="left" vertical="center" wrapText="1"/>
    </xf>
    <xf numFmtId="0" fontId="8" fillId="7" borderId="5" applyAlignment="1" pivotButton="0" quotePrefix="0" xfId="0">
      <alignment horizontal="left" vertical="center" wrapText="1"/>
    </xf>
    <xf numFmtId="0" fontId="9" fillId="7" borderId="5" applyAlignment="1" pivotButton="0" quotePrefix="0" xfId="0">
      <alignment horizontal="center" vertical="center"/>
    </xf>
    <xf numFmtId="0" fontId="10" fillId="7" borderId="5" applyAlignment="1" pivotButton="0" quotePrefix="0" xfId="0">
      <alignment horizontal="center" vertical="center"/>
    </xf>
    <xf numFmtId="0" fontId="11" fillId="7" borderId="5" applyAlignment="1" pivotButton="0" quotePrefix="0" xfId="0">
      <alignment horizontal="center" vertical="center"/>
    </xf>
    <xf numFmtId="0" fontId="12" fillId="7" borderId="5" applyAlignment="1" pivotButton="0" quotePrefix="0" xfId="0">
      <alignment horizontal="center" vertical="center"/>
    </xf>
    <xf numFmtId="0" fontId="13" fillId="7" borderId="5" applyAlignment="1" pivotButton="0" quotePrefix="0" xfId="0">
      <alignment horizontal="center" vertical="center"/>
    </xf>
    <xf numFmtId="0" fontId="7" fillId="8" borderId="5" applyAlignment="1" pivotButton="0" quotePrefix="0" xfId="0">
      <alignment horizontal="left" vertical="center"/>
    </xf>
    <xf numFmtId="0" fontId="14" fillId="9" borderId="5" applyAlignment="1" pivotButton="0" quotePrefix="0" xfId="0">
      <alignment horizontal="center" vertical="center"/>
    </xf>
    <xf numFmtId="0" fontId="15" fillId="9" borderId="5" applyAlignment="1" pivotButton="0" quotePrefix="0" xfId="0">
      <alignment horizontal="center" vertical="center"/>
    </xf>
    <xf numFmtId="0" fontId="6" fillId="9" borderId="5" applyAlignment="1" pivotButton="0" quotePrefix="0" xfId="0">
      <alignment horizontal="center" vertical="center"/>
    </xf>
    <xf numFmtId="0" fontId="6" fillId="10" borderId="7" applyAlignment="1" pivotButton="0" quotePrefix="0" xfId="0">
      <alignment horizontal="left" vertical="center"/>
    </xf>
    <xf numFmtId="0" fontId="5" fillId="6" borderId="8" applyAlignment="1" pivotButton="0" quotePrefix="0" xfId="0">
      <alignment horizontal="left" vertical="center" wrapText="1"/>
    </xf>
    <xf numFmtId="0" fontId="5" fillId="7" borderId="8" applyAlignment="1" pivotButton="0" quotePrefix="0" xfId="0">
      <alignment horizontal="left" vertical="center" wrapText="1"/>
    </xf>
    <xf numFmtId="0" fontId="14" fillId="11" borderId="5" applyAlignment="1" pivotButton="0" quotePrefix="0" xfId="0">
      <alignment horizontal="center" vertical="center"/>
    </xf>
    <xf numFmtId="0" fontId="15" fillId="11" borderId="5" applyAlignment="1" pivotButton="0" quotePrefix="0" xfId="0">
      <alignment horizontal="center" vertical="center"/>
    </xf>
    <xf numFmtId="0" fontId="6" fillId="11" borderId="5" applyAlignment="1" pivotButton="0" quotePrefix="0" xfId="0">
      <alignment horizontal="center" vertical="center"/>
    </xf>
    <xf numFmtId="0" fontId="6" fillId="12" borderId="9" applyAlignment="1" pivotButton="0" quotePrefix="0" xfId="0">
      <alignment horizontal="left" vertical="center"/>
    </xf>
    <xf numFmtId="0" fontId="5" fillId="6" borderId="10" applyAlignment="1" pivotButton="0" quotePrefix="0" xfId="0">
      <alignment horizontal="left" vertical="center" wrapText="1"/>
    </xf>
    <xf numFmtId="0" fontId="5" fillId="7" borderId="10" applyAlignment="1" pivotButton="0" quotePrefix="0" xfId="0">
      <alignment horizontal="left" vertical="center" wrapText="1"/>
    </xf>
    <xf numFmtId="0" fontId="14" fillId="13" borderId="5" applyAlignment="1" pivotButton="0" quotePrefix="0" xfId="0">
      <alignment horizontal="center" vertical="center"/>
    </xf>
    <xf numFmtId="0" fontId="15" fillId="13" borderId="5" applyAlignment="1" pivotButton="0" quotePrefix="0" xfId="0">
      <alignment horizontal="center" vertical="center"/>
    </xf>
    <xf numFmtId="0" fontId="6" fillId="13" borderId="5" applyAlignment="1" pivotButton="0" quotePrefix="0" xfId="0">
      <alignment horizontal="center" vertical="center"/>
    </xf>
    <xf numFmtId="0" fontId="6" fillId="14" borderId="11" applyAlignment="1" pivotButton="0" quotePrefix="0" xfId="0">
      <alignment horizontal="left" vertical="center"/>
    </xf>
    <xf numFmtId="0" fontId="5" fillId="6" borderId="12" applyAlignment="1" pivotButton="0" quotePrefix="0" xfId="0">
      <alignment horizontal="left" vertical="center" wrapText="1"/>
    </xf>
    <xf numFmtId="0" fontId="5" fillId="7" borderId="12" applyAlignment="1" pivotButton="0" quotePrefix="0" xfId="0">
      <alignment horizontal="left" vertical="center" wrapText="1"/>
    </xf>
    <xf numFmtId="0" fontId="14" fillId="15" borderId="5" applyAlignment="1" pivotButton="0" quotePrefix="0" xfId="0">
      <alignment horizontal="center" vertical="center"/>
    </xf>
    <xf numFmtId="0" fontId="15" fillId="15" borderId="5" applyAlignment="1" pivotButton="0" quotePrefix="0" xfId="0">
      <alignment horizontal="center" vertical="center"/>
    </xf>
    <xf numFmtId="0" fontId="6" fillId="15" borderId="5" applyAlignment="1" pivotButton="0" quotePrefix="0" xfId="0">
      <alignment horizontal="center" vertical="center"/>
    </xf>
    <xf numFmtId="0" fontId="6" fillId="16" borderId="13" applyAlignment="1" pivotButton="0" quotePrefix="0" xfId="0">
      <alignment horizontal="left" vertical="center"/>
    </xf>
    <xf numFmtId="0" fontId="5" fillId="6" borderId="14" applyAlignment="1" pivotButton="0" quotePrefix="0" xfId="0">
      <alignment horizontal="left" vertical="center" wrapText="1"/>
    </xf>
    <xf numFmtId="0" fontId="5" fillId="7" borderId="14" applyAlignment="1" pivotButton="0" quotePrefix="0" xfId="0">
      <alignment horizontal="left" vertical="center" wrapText="1"/>
    </xf>
    <xf numFmtId="0" fontId="14" fillId="17" borderId="5" applyAlignment="1" pivotButton="0" quotePrefix="0" xfId="0">
      <alignment horizontal="center" vertical="center"/>
    </xf>
    <xf numFmtId="0" fontId="15" fillId="17" borderId="5" applyAlignment="1" pivotButton="0" quotePrefix="0" xfId="0">
      <alignment horizontal="center" vertical="center"/>
    </xf>
    <xf numFmtId="0" fontId="6" fillId="17" borderId="5" applyAlignment="1" pivotButton="0" quotePrefix="0" xfId="0">
      <alignment horizontal="center" vertical="center"/>
    </xf>
    <xf numFmtId="0" fontId="6" fillId="18" borderId="15" applyAlignment="1" pivotButton="0" quotePrefix="0" xfId="0">
      <alignment horizontal="left" vertical="center"/>
    </xf>
    <xf numFmtId="0" fontId="5" fillId="6" borderId="16" applyAlignment="1" pivotButton="0" quotePrefix="0" xfId="0">
      <alignment horizontal="left" vertical="center" wrapText="1"/>
    </xf>
    <xf numFmtId="0" fontId="5" fillId="7" borderId="16" applyAlignment="1" pivotButton="0" quotePrefix="0" xfId="0">
      <alignment horizontal="left" vertical="center" wrapText="1"/>
    </xf>
    <xf numFmtId="0" fontId="14" fillId="19" borderId="5" applyAlignment="1" pivotButton="0" quotePrefix="0" xfId="0">
      <alignment horizontal="center" vertical="center"/>
    </xf>
    <xf numFmtId="0" fontId="15" fillId="19" borderId="5" applyAlignment="1" pivotButton="0" quotePrefix="0" xfId="0">
      <alignment horizontal="center" vertical="center"/>
    </xf>
    <xf numFmtId="0" fontId="6" fillId="19" borderId="5" applyAlignment="1" pivotButton="0" quotePrefix="0" xfId="0">
      <alignment horizontal="center" vertical="center"/>
    </xf>
    <xf numFmtId="0" fontId="6" fillId="20" borderId="17" applyAlignment="1" pivotButton="0" quotePrefix="0" xfId="0">
      <alignment horizontal="left" vertical="center"/>
    </xf>
    <xf numFmtId="0" fontId="5" fillId="6" borderId="18" applyAlignment="1" pivotButton="0" quotePrefix="0" xfId="0">
      <alignment horizontal="left" vertical="center" wrapText="1"/>
    </xf>
    <xf numFmtId="0" fontId="5" fillId="7" borderId="18" applyAlignment="1" pivotButton="0" quotePrefix="0" xfId="0">
      <alignment horizontal="left" vertical="center" wrapText="1"/>
    </xf>
    <xf numFmtId="0" fontId="14" fillId="21" borderId="5" applyAlignment="1" pivotButton="0" quotePrefix="0" xfId="0">
      <alignment horizontal="center" vertical="center"/>
    </xf>
    <xf numFmtId="0" fontId="15" fillId="21" borderId="5" applyAlignment="1" pivotButton="0" quotePrefix="0" xfId="0">
      <alignment horizontal="center" vertical="center"/>
    </xf>
    <xf numFmtId="0" fontId="6" fillId="21" borderId="5" applyAlignment="1" pivotButton="0" quotePrefix="0" xfId="0">
      <alignment horizontal="center" vertical="center"/>
    </xf>
    <xf numFmtId="0" fontId="6" fillId="22" borderId="19" applyAlignment="1" pivotButton="0" quotePrefix="0" xfId="0">
      <alignment horizontal="left" vertical="center"/>
    </xf>
    <xf numFmtId="0" fontId="5" fillId="6" borderId="1" applyAlignment="1" pivotButton="0" quotePrefix="0" xfId="0">
      <alignment horizontal="left" vertical="center" wrapText="1"/>
    </xf>
    <xf numFmtId="0" fontId="5" fillId="7" borderId="1" applyAlignment="1" pivotButton="0" quotePrefix="0" xfId="0">
      <alignment horizontal="left" vertical="center" wrapText="1"/>
    </xf>
    <xf numFmtId="0" fontId="14" fillId="23" borderId="5" applyAlignment="1" pivotButton="0" quotePrefix="0" xfId="0">
      <alignment horizontal="center" vertical="center"/>
    </xf>
    <xf numFmtId="0" fontId="15" fillId="23" borderId="5" applyAlignment="1" pivotButton="0" quotePrefix="0" xfId="0">
      <alignment horizontal="center" vertical="center"/>
    </xf>
    <xf numFmtId="0" fontId="6" fillId="23" borderId="5" applyAlignment="1" pivotButton="0" quotePrefix="0" xfId="0">
      <alignment horizontal="center" vertical="center"/>
    </xf>
    <xf numFmtId="0" fontId="6" fillId="24" borderId="20" applyAlignment="1" pivotButton="0" quotePrefix="0" xfId="0">
      <alignment horizontal="left" vertical="center"/>
    </xf>
    <xf numFmtId="0" fontId="5" fillId="6" borderId="21" applyAlignment="1" pivotButton="0" quotePrefix="0" xfId="0">
      <alignment horizontal="left" vertical="center" wrapText="1"/>
    </xf>
    <xf numFmtId="0" fontId="5" fillId="7" borderId="21" applyAlignment="1" pivotButton="0" quotePrefix="0" xfId="0">
      <alignment horizontal="left" vertical="center" wrapText="1"/>
    </xf>
    <xf numFmtId="0" fontId="14" fillId="25" borderId="5" applyAlignment="1" pivotButton="0" quotePrefix="0" xfId="0">
      <alignment horizontal="center" vertical="center"/>
    </xf>
    <xf numFmtId="0" fontId="15" fillId="25" borderId="5" applyAlignment="1" pivotButton="0" quotePrefix="0" xfId="0">
      <alignment horizontal="center" vertical="center"/>
    </xf>
    <xf numFmtId="0" fontId="6" fillId="25" borderId="5" applyAlignment="1" pivotButton="0" quotePrefix="0" xfId="0">
      <alignment horizontal="center" vertical="center"/>
    </xf>
    <xf numFmtId="0" fontId="6" fillId="26" borderId="22" applyAlignment="1" pivotButton="0" quotePrefix="0" xfId="0">
      <alignment horizontal="left" vertical="center"/>
    </xf>
    <xf numFmtId="0" fontId="5" fillId="6" borderId="23" applyAlignment="1" pivotButton="0" quotePrefix="0" xfId="0">
      <alignment horizontal="left" vertical="center" wrapText="1"/>
    </xf>
    <xf numFmtId="0" fontId="5" fillId="7" borderId="23" applyAlignment="1" pivotButton="0" quotePrefix="0" xfId="0">
      <alignment horizontal="left" vertical="center" wrapText="1"/>
    </xf>
    <xf numFmtId="0" fontId="14" fillId="27" borderId="5" applyAlignment="1" pivotButton="0" quotePrefix="0" xfId="0">
      <alignment horizontal="center" vertical="center"/>
    </xf>
    <xf numFmtId="0" fontId="15" fillId="27" borderId="5" applyAlignment="1" pivotButton="0" quotePrefix="0" xfId="0">
      <alignment horizontal="center" vertical="center"/>
    </xf>
    <xf numFmtId="0" fontId="6" fillId="27" borderId="5" applyAlignment="1" pivotButton="0" quotePrefix="0" xfId="0">
      <alignment horizontal="center" vertical="center"/>
    </xf>
    <xf numFmtId="0" fontId="6" fillId="28" borderId="24" applyAlignment="1" pivotButton="0" quotePrefix="0" xfId="0">
      <alignment horizontal="left" vertical="center"/>
    </xf>
    <xf numFmtId="0" fontId="5" fillId="6" borderId="25" applyAlignment="1" pivotButton="0" quotePrefix="0" xfId="0">
      <alignment horizontal="left" vertical="center" wrapText="1"/>
    </xf>
    <xf numFmtId="0" fontId="5" fillId="7" borderId="25" applyAlignment="1" pivotButton="0" quotePrefix="0" xfId="0">
      <alignment horizontal="left" vertical="center" wrapText="1"/>
    </xf>
    <xf numFmtId="0" fontId="14" fillId="29" borderId="5" applyAlignment="1" pivotButton="0" quotePrefix="0" xfId="0">
      <alignment horizontal="center" vertical="center"/>
    </xf>
    <xf numFmtId="0" fontId="15" fillId="29" borderId="5" applyAlignment="1" pivotButton="0" quotePrefix="0" xfId="0">
      <alignment horizontal="center" vertical="center"/>
    </xf>
    <xf numFmtId="0" fontId="6" fillId="29" borderId="5" applyAlignment="1" pivotButton="0" quotePrefix="0" xfId="0">
      <alignment horizontal="center" vertical="center"/>
    </xf>
    <xf numFmtId="0" fontId="6" fillId="30" borderId="26" applyAlignment="1" pivotButton="0" quotePrefix="0" xfId="0">
      <alignment horizontal="left" vertical="center"/>
    </xf>
    <xf numFmtId="0" fontId="5" fillId="6" borderId="27" applyAlignment="1" pivotButton="0" quotePrefix="0" xfId="0">
      <alignment horizontal="left" vertical="center" wrapText="1"/>
    </xf>
    <xf numFmtId="0" fontId="5" fillId="7" borderId="27" applyAlignment="1" pivotButton="0" quotePrefix="0" xfId="0">
      <alignment horizontal="left" vertical="center" wrapText="1"/>
    </xf>
    <xf numFmtId="0" fontId="14" fillId="31" borderId="5" applyAlignment="1" pivotButton="0" quotePrefix="0" xfId="0">
      <alignment horizontal="center" vertical="center"/>
    </xf>
    <xf numFmtId="0" fontId="15" fillId="31" borderId="5" applyAlignment="1" pivotButton="0" quotePrefix="0" xfId="0">
      <alignment horizontal="center" vertical="center"/>
    </xf>
    <xf numFmtId="0" fontId="6" fillId="31" borderId="5" applyAlignment="1" pivotButton="0" quotePrefix="0" xfId="0">
      <alignment horizontal="center" vertical="center"/>
    </xf>
    <xf numFmtId="0" fontId="6" fillId="32" borderId="28" applyAlignment="1" pivotButton="0" quotePrefix="0" xfId="0">
      <alignment horizontal="left" vertical="center"/>
    </xf>
    <xf numFmtId="0" fontId="5" fillId="6" borderId="29" applyAlignment="1" pivotButton="0" quotePrefix="0" xfId="0">
      <alignment horizontal="left" vertical="center" wrapText="1"/>
    </xf>
    <xf numFmtId="0" fontId="5" fillId="7" borderId="29" applyAlignment="1" pivotButton="0" quotePrefix="0" xfId="0">
      <alignment horizontal="left" vertical="center" wrapText="1"/>
    </xf>
    <xf numFmtId="0" fontId="14" fillId="33" borderId="5" applyAlignment="1" pivotButton="0" quotePrefix="0" xfId="0">
      <alignment horizontal="center" vertical="center"/>
    </xf>
    <xf numFmtId="0" fontId="15" fillId="33" borderId="5" applyAlignment="1" pivotButton="0" quotePrefix="0" xfId="0">
      <alignment horizontal="center" vertical="center"/>
    </xf>
    <xf numFmtId="0" fontId="6" fillId="33" borderId="5" applyAlignment="1" pivotButton="0" quotePrefix="0" xfId="0">
      <alignment horizontal="center" vertical="center"/>
    </xf>
    <xf numFmtId="0" fontId="14" fillId="8" borderId="0" applyAlignment="1" pivotButton="0" quotePrefix="0" xfId="0">
      <alignment horizontal="left" vertical="center"/>
    </xf>
    <xf numFmtId="0" fontId="16" fillId="3" borderId="1" applyAlignment="1" pivotButton="0" quotePrefix="0" xfId="0">
      <alignment horizontal="left" vertical="center" wrapText="1"/>
    </xf>
    <xf numFmtId="0" fontId="17" fillId="34" borderId="30" applyAlignment="1" pivotButton="0" quotePrefix="0" xfId="0">
      <alignment horizontal="left" vertical="center" wrapText="1"/>
    </xf>
    <xf numFmtId="0" fontId="7" fillId="2" borderId="0" applyAlignment="1" pivotButton="0" quotePrefix="0" xfId="0">
      <alignment horizontal="center" vertical="center"/>
    </xf>
    <xf numFmtId="0" fontId="7" fillId="8" borderId="0" applyAlignment="1" pivotButton="0" quotePrefix="0" xfId="0">
      <alignment horizontal="center" vertical="center"/>
    </xf>
    <xf numFmtId="0" fontId="7" fillId="19" borderId="0" applyAlignment="1" pivotButton="0" quotePrefix="0" xfId="0">
      <alignment horizontal="center" vertical="center"/>
    </xf>
    <xf numFmtId="0" fontId="7" fillId="27" borderId="0" applyAlignment="1" pivotButton="0" quotePrefix="0" xfId="0">
      <alignment horizontal="center" vertical="center"/>
    </xf>
    <xf numFmtId="0" fontId="18" fillId="2" borderId="0" applyAlignment="1" pivotButton="0" quotePrefix="0" xfId="0">
      <alignment horizontal="center" vertical="center"/>
    </xf>
    <xf numFmtId="0" fontId="18" fillId="8" borderId="0" applyAlignment="1" pivotButton="0" quotePrefix="0" xfId="0">
      <alignment horizontal="center" vertical="center"/>
    </xf>
    <xf numFmtId="0" fontId="18" fillId="19" borderId="0" applyAlignment="1" pivotButton="0" quotePrefix="0" xfId="0">
      <alignment horizontal="center" vertical="center"/>
    </xf>
    <xf numFmtId="0" fontId="18" fillId="27" borderId="0" applyAlignment="1" pivotButton="0" quotePrefix="0" xfId="0">
      <alignment horizontal="center" vertical="center"/>
    </xf>
    <xf numFmtId="0" fontId="19" fillId="2" borderId="0" applyAlignment="1" pivotButton="0" quotePrefix="0" xfId="0">
      <alignment horizontal="center" vertical="center"/>
    </xf>
    <xf numFmtId="0" fontId="19" fillId="8" borderId="0" applyAlignment="1" pivotButton="0" quotePrefix="0" xfId="0">
      <alignment horizontal="center" vertical="center"/>
    </xf>
    <xf numFmtId="0" fontId="19" fillId="19" borderId="0" applyAlignment="1" pivotButton="0" quotePrefix="0" xfId="0">
      <alignment horizontal="center" vertical="center"/>
    </xf>
    <xf numFmtId="0" fontId="19" fillId="27" borderId="0" applyAlignment="1" pivotButton="0" quotePrefix="0" xfId="0">
      <alignment horizontal="center" vertical="center"/>
    </xf>
    <xf numFmtId="0" fontId="15" fillId="8" borderId="0" applyAlignment="1" pivotButton="0" quotePrefix="0" xfId="0">
      <alignment horizontal="left" vertical="center"/>
    </xf>
    <xf numFmtId="0" fontId="14" fillId="2" borderId="5" applyAlignment="1" pivotButton="0" quotePrefix="0" xfId="0">
      <alignment horizontal="left" vertical="center" wrapText="1"/>
    </xf>
    <xf numFmtId="0" fontId="14" fillId="2" borderId="5" applyAlignment="1" pivotButton="0" quotePrefix="0" xfId="0">
      <alignment horizontal="center" vertical="center" wrapText="1"/>
    </xf>
    <xf numFmtId="0" fontId="20" fillId="6" borderId="6" applyAlignment="1" pivotButton="0" quotePrefix="0" xfId="0">
      <alignment horizontal="left" vertical="center"/>
    </xf>
    <xf numFmtId="0" fontId="21" fillId="6" borderId="5" applyAlignment="1" pivotButton="0" quotePrefix="0" xfId="0">
      <alignment horizontal="center" vertical="center"/>
    </xf>
    <xf numFmtId="0" fontId="22" fillId="6" borderId="5" applyAlignment="1" pivotButton="0" quotePrefix="0" xfId="0">
      <alignment horizontal="center" vertical="center"/>
    </xf>
    <xf numFmtId="0" fontId="23" fillId="6" borderId="5" applyAlignment="1" pivotButton="0" quotePrefix="0" xfId="0">
      <alignment horizontal="center" vertical="center"/>
    </xf>
    <xf numFmtId="0" fontId="24" fillId="6" borderId="5" applyAlignment="1" pivotButton="0" quotePrefix="0" xfId="0">
      <alignment horizontal="center" vertical="center"/>
    </xf>
    <xf numFmtId="0" fontId="25" fillId="6" borderId="5" applyAlignment="1" pivotButton="0" quotePrefix="0" xfId="0">
      <alignment horizontal="center" vertical="center"/>
    </xf>
    <xf numFmtId="0" fontId="5" fillId="6" borderId="5" applyAlignment="1" pivotButton="0" quotePrefix="0" xfId="0">
      <alignment horizontal="center" vertical="center"/>
    </xf>
    <xf numFmtId="0" fontId="20" fillId="7" borderId="8" applyAlignment="1" pivotButton="0" quotePrefix="0" xfId="0">
      <alignment horizontal="left" vertical="center"/>
    </xf>
    <xf numFmtId="0" fontId="21" fillId="7" borderId="5" applyAlignment="1" pivotButton="0" quotePrefix="0" xfId="0">
      <alignment horizontal="center" vertical="center"/>
    </xf>
    <xf numFmtId="0" fontId="22" fillId="7" borderId="5" applyAlignment="1" pivotButton="0" quotePrefix="0" xfId="0">
      <alignment horizontal="center" vertical="center"/>
    </xf>
    <xf numFmtId="0" fontId="23" fillId="7" borderId="5" applyAlignment="1" pivotButton="0" quotePrefix="0" xfId="0">
      <alignment horizontal="center" vertical="center"/>
    </xf>
    <xf numFmtId="0" fontId="24" fillId="7" borderId="5" applyAlignment="1" pivotButton="0" quotePrefix="0" xfId="0">
      <alignment horizontal="center" vertical="center"/>
    </xf>
    <xf numFmtId="0" fontId="25" fillId="7" borderId="5" applyAlignment="1" pivotButton="0" quotePrefix="0" xfId="0">
      <alignment horizontal="center" vertical="center"/>
    </xf>
    <xf numFmtId="0" fontId="5" fillId="7" borderId="5" applyAlignment="1" pivotButton="0" quotePrefix="0" xfId="0">
      <alignment horizontal="center" vertical="center"/>
    </xf>
    <xf numFmtId="0" fontId="20" fillId="6" borderId="10" applyAlignment="1" pivotButton="0" quotePrefix="0" xfId="0">
      <alignment horizontal="left" vertical="center"/>
    </xf>
    <xf numFmtId="0" fontId="20" fillId="7" borderId="12" applyAlignment="1" pivotButton="0" quotePrefix="0" xfId="0">
      <alignment horizontal="left" vertical="center"/>
    </xf>
    <xf numFmtId="0" fontId="20" fillId="6" borderId="14" applyAlignment="1" pivotButton="0" quotePrefix="0" xfId="0">
      <alignment horizontal="left" vertical="center"/>
    </xf>
    <xf numFmtId="0" fontId="14" fillId="8" borderId="5" applyAlignment="1" pivotButton="0" quotePrefix="0" xfId="0">
      <alignment horizontal="left" vertical="center"/>
    </xf>
    <xf numFmtId="0" fontId="0" fillId="8" borderId="5" pivotButton="0" quotePrefix="0" xfId="0"/>
    <xf numFmtId="0" fontId="26" fillId="8" borderId="5" applyAlignment="1" pivotButton="0" quotePrefix="0" xfId="0">
      <alignment horizontal="center" vertical="center"/>
    </xf>
    <xf numFmtId="0" fontId="27" fillId="8" borderId="5" applyAlignment="1" pivotButton="0" quotePrefix="0" xfId="0">
      <alignment horizontal="center" vertical="center"/>
    </xf>
    <xf numFmtId="0" fontId="14" fillId="8" borderId="5" applyAlignment="1" pivotButton="0" quotePrefix="0" xfId="0">
      <alignment horizontal="center" vertical="center"/>
    </xf>
    <xf numFmtId="0" fontId="15" fillId="19" borderId="0" applyAlignment="1" pivotButton="0" quotePrefix="0" xfId="0">
      <alignment horizontal="left" vertical="center"/>
    </xf>
    <xf numFmtId="0" fontId="20" fillId="6" borderId="16" applyAlignment="1" pivotButton="0" quotePrefix="0" xfId="0">
      <alignment horizontal="left" vertical="center"/>
    </xf>
    <xf numFmtId="0" fontId="28" fillId="6" borderId="5" applyAlignment="1" pivotButton="0" quotePrefix="0" xfId="0">
      <alignment horizontal="center" vertical="center"/>
    </xf>
    <xf numFmtId="0" fontId="20" fillId="7" borderId="18" applyAlignment="1" pivotButton="0" quotePrefix="0" xfId="0">
      <alignment horizontal="left" vertical="center"/>
    </xf>
    <xf numFmtId="0" fontId="28" fillId="7" borderId="5" applyAlignment="1" pivotButton="0" quotePrefix="0" xfId="0">
      <alignment horizontal="center" vertical="center"/>
    </xf>
    <xf numFmtId="0" fontId="20" fillId="6" borderId="1" applyAlignment="1" pivotButton="0" quotePrefix="0" xfId="0">
      <alignment horizontal="left" vertical="center"/>
    </xf>
    <xf numFmtId="0" fontId="20" fillId="7" borderId="21" applyAlignment="1" pivotButton="0" quotePrefix="0" xfId="0">
      <alignment horizontal="left" vertical="center"/>
    </xf>
    <xf numFmtId="0" fontId="20" fillId="6" borderId="23" applyAlignment="1" pivotButton="0" quotePrefix="0" xfId="0">
      <alignment horizontal="left" vertical="center"/>
    </xf>
    <xf numFmtId="0" fontId="20" fillId="7" borderId="25" applyAlignment="1" pivotButton="0" quotePrefix="0" xfId="0">
      <alignment horizontal="left" vertical="center"/>
    </xf>
    <xf numFmtId="0" fontId="20" fillId="6" borderId="27" applyAlignment="1" pivotButton="0" quotePrefix="0" xfId="0">
      <alignment horizontal="left" vertical="center"/>
    </xf>
    <xf numFmtId="0" fontId="20" fillId="7" borderId="29" applyAlignment="1" pivotButton="0" quotePrefix="0" xfId="0">
      <alignment horizontal="left" vertical="center"/>
    </xf>
    <xf numFmtId="0" fontId="14" fillId="19" borderId="5" applyAlignment="1" pivotButton="0" quotePrefix="0" xfId="0">
      <alignment horizontal="left" vertical="center"/>
    </xf>
    <xf numFmtId="0" fontId="0" fillId="19" borderId="5" pivotButton="0" quotePrefix="0" xfId="0"/>
    <xf numFmtId="0" fontId="27" fillId="19" borderId="5" applyAlignment="1" pivotButton="0" quotePrefix="0" xfId="0">
      <alignment horizontal="center" vertical="center"/>
    </xf>
    <xf numFmtId="0" fontId="0" fillId="35" borderId="5" pivotButton="0" quotePrefix="0" xfId="0"/>
    <xf numFmtId="0" fontId="29" fillId="35" borderId="5" applyAlignment="1" pivotButton="0" quotePrefix="0" xfId="0">
      <alignment horizontal="center" vertical="center"/>
    </xf>
    <xf numFmtId="0" fontId="30" fillId="35" borderId="5" applyAlignment="1" pivotButton="0" quotePrefix="0" xfId="0">
      <alignment horizontal="center" vertical="center"/>
    </xf>
    <xf numFmtId="0" fontId="15" fillId="35" borderId="5" applyAlignment="1" pivotButton="0" quotePrefix="0" xfId="0">
      <alignment horizontal="center" vertical="center"/>
    </xf>
    <xf numFmtId="0" fontId="14" fillId="35" borderId="5" applyAlignment="1" pivotButton="0" quotePrefix="0" xfId="0">
      <alignment horizontal="center" vertical="center"/>
    </xf>
    <xf numFmtId="0" fontId="31" fillId="36" borderId="31" applyAlignment="1" pivotButton="0" quotePrefix="0" xfId="0">
      <alignment horizontal="left" vertical="center" wrapText="1"/>
    </xf>
    <xf numFmtId="0" fontId="0" fillId="0" borderId="34" pivotButton="0" quotePrefix="0" xfId="0"/>
    <xf numFmtId="0" fontId="0" fillId="0" borderId="35" pivotButton="0" quotePrefix="0" xfId="0"/>
    <xf numFmtId="0" fontId="0" fillId="0" borderId="38" pivotButton="0" quotePrefix="0" xfId="0"/>
    <xf numFmtId="0" fontId="0" fillId="0" borderId="36" pivotButton="0" quotePrefix="0" xfId="0"/>
    <xf numFmtId="0" fontId="32" fillId="4" borderId="41" applyAlignment="1" pivotButton="0" quotePrefix="0" xfId="0">
      <alignment horizontal="left" vertical="center" wrapText="1"/>
    </xf>
    <xf numFmtId="0" fontId="33" fillId="2" borderId="41" applyAlignment="1" pivotButton="0" quotePrefix="0" xfId="0">
      <alignment horizontal="center" vertical="center" wrapText="1"/>
    </xf>
    <xf numFmtId="0" fontId="34" fillId="6" borderId="41" applyAlignment="1" pivotButton="0" quotePrefix="0" xfId="0">
      <alignment horizontal="left" vertical="center" wrapText="1"/>
    </xf>
    <xf numFmtId="0" fontId="35" fillId="6" borderId="41" applyAlignment="1" pivotButton="0" quotePrefix="0" xfId="0">
      <alignment horizontal="left" vertical="center" wrapText="1"/>
    </xf>
    <xf numFmtId="0" fontId="36" fillId="6" borderId="41" applyAlignment="1" pivotButton="0" quotePrefix="0" xfId="0">
      <alignment horizontal="center" vertical="center" wrapText="1"/>
    </xf>
    <xf numFmtId="0" fontId="37" fillId="6" borderId="41" applyAlignment="1" pivotButton="0" quotePrefix="0" xfId="0">
      <alignment horizontal="center" vertical="center" wrapText="1"/>
    </xf>
    <xf numFmtId="0" fontId="38" fillId="6" borderId="41" applyAlignment="1" pivotButton="0" quotePrefix="0" xfId="0">
      <alignment horizontal="center" vertical="center" wrapText="1"/>
    </xf>
    <xf numFmtId="0" fontId="35" fillId="6" borderId="41" applyAlignment="1" pivotButton="0" quotePrefix="0" xfId="0">
      <alignment horizontal="center" vertical="center" wrapText="1"/>
    </xf>
    <xf numFmtId="0" fontId="39" fillId="6" borderId="41" applyAlignment="1" pivotButton="0" quotePrefix="0" xfId="0">
      <alignment horizontal="left" vertical="center" wrapText="1"/>
    </xf>
    <xf numFmtId="0" fontId="40" fillId="3" borderId="41" applyAlignment="1" pivotButton="0" quotePrefix="0" xfId="0">
      <alignment horizontal="left" vertical="center" wrapText="1"/>
    </xf>
    <xf numFmtId="0" fontId="0" fillId="3" borderId="41" pivotButton="0" quotePrefix="0" xfId="0"/>
    <xf numFmtId="0" fontId="41" fillId="3" borderId="41" applyAlignment="1" pivotButton="0" quotePrefix="0" xfId="0">
      <alignment horizontal="center" vertical="center" wrapText="1"/>
    </xf>
    <xf numFmtId="0" fontId="0" fillId="0" borderId="40" pivotButton="0" quotePrefix="0" xfId="0"/>
  </cellXfs>
  <cellStyles count="1">
    <cellStyle name="Normal" xfId="0" builtinId="0" hidden="0"/>
  </cellStyles>
  <dxfs count="17">
    <dxf>
      <font>
        <name val="Arial"/>
        <b val="1"/>
        <color rgb="FFFFFFFF"/>
        <sz val="14"/>
      </font>
      <fill>
        <patternFill patternType="solid">
          <fgColor rgb="FFDC2626"/>
        </patternFill>
      </fill>
    </dxf>
    <dxf>
      <font>
        <name val="Arial"/>
        <b val="1"/>
        <color rgb="FFFFFFFF"/>
        <sz val="14"/>
      </font>
      <fill>
        <patternFill patternType="solid">
          <fgColor rgb="FFCA8A04"/>
        </patternFill>
      </fill>
    </dxf>
    <dxf>
      <font>
        <name val="Arial"/>
        <b val="1"/>
        <color rgb="FFFFFFFF"/>
        <sz val="14"/>
      </font>
      <fill>
        <patternFill patternType="solid">
          <fgColor rgb="FF1E40AF"/>
        </patternFill>
      </fill>
    </dxf>
    <dxf>
      <font>
        <name val="Arial"/>
        <b val="1"/>
        <color rgb="FFFFFFFF"/>
        <sz val="14"/>
      </font>
      <fill>
        <patternFill patternType="solid">
          <fgColor rgb="FF16A34A"/>
        </patternFill>
      </fill>
    </dxf>
    <dxf>
      <font>
        <name val="Arial"/>
        <b val="1"/>
        <color rgb="FFFFFFFF"/>
        <sz val="8"/>
      </font>
      <fill>
        <patternFill patternType="solid">
          <fgColor rgb="FFDC2626"/>
        </patternFill>
      </fill>
    </dxf>
    <dxf>
      <font>
        <name val="Arial"/>
        <b val="1"/>
        <color rgb="FFFFFFFF"/>
        <sz val="8"/>
      </font>
      <fill>
        <patternFill patternType="solid">
          <fgColor rgb="FFCA8A04"/>
        </patternFill>
      </fill>
    </dxf>
    <dxf>
      <font>
        <name val="Arial"/>
        <b val="1"/>
        <color rgb="FF16A34A"/>
        <sz val="8"/>
      </font>
      <fill>
        <patternFill patternType="solid">
          <fgColor rgb="FFDCFCE7"/>
        </patternFill>
      </fill>
    </dxf>
    <dxf>
      <font>
        <name val="Arial"/>
        <color rgb="FFCA8A04"/>
        <sz val="11"/>
      </font>
      <fill>
        <patternFill patternType="solid">
          <fgColor rgb="FFFEF9C3"/>
        </patternFill>
      </fill>
    </dxf>
    <dxf>
      <font>
        <name val="Arial"/>
        <b val="1"/>
        <color rgb="FF1E40AF"/>
        <sz val="11"/>
      </font>
      <fill>
        <patternFill patternType="solid">
          <fgColor rgb="FFDBEAFE"/>
        </patternFill>
      </fill>
    </dxf>
    <dxf>
      <font>
        <name val="Arial"/>
        <b val="1"/>
        <color rgb="FF16A34A"/>
        <sz val="11"/>
      </font>
      <fill>
        <patternFill patternType="solid">
          <fgColor rgb="FFDCFCE7"/>
        </patternFill>
      </fill>
    </dxf>
    <dxf>
      <font>
        <name val="Arial"/>
        <b val="1"/>
        <color rgb="FF14532D"/>
        <sz val="9"/>
      </font>
      <fill>
        <patternFill patternType="solid">
          <fgColor rgb="FFDCFCE7"/>
        </patternFill>
      </fill>
    </dxf>
    <dxf>
      <font>
        <name val="Arial"/>
        <b val="1"/>
        <color rgb="FF92400E"/>
        <sz val="9"/>
      </font>
      <fill>
        <patternFill patternType="solid">
          <fgColor rgb="FFFEF9C3"/>
        </patternFill>
      </fill>
    </dxf>
    <dxf>
      <font>
        <name val="Arial"/>
        <b val="1"/>
        <color rgb="FF92400E"/>
        <sz val="9"/>
      </font>
      <fill>
        <patternFill patternType="solid">
          <fgColor rgb="FFFDE8C0"/>
        </patternFill>
      </fill>
    </dxf>
    <dxf>
      <font>
        <name val="Arial"/>
        <b val="1"/>
        <color rgb="FF7F1D1D"/>
        <sz val="9"/>
      </font>
      <fill>
        <patternFill patternType="solid">
          <fgColor rgb="FFFEF2F2"/>
        </patternFill>
      </fill>
    </dxf>
    <dxf>
      <font>
        <name val="Arial"/>
        <b val="1"/>
        <color rgb="FFDC2626"/>
        <sz val="13"/>
      </font>
      <fill>
        <patternFill patternType="solid">
          <fgColor rgb="FFFEF2F2"/>
        </patternFill>
      </fill>
    </dxf>
    <dxf>
      <font>
        <name val="Arial"/>
        <b val="1"/>
        <color rgb="FFCA8A04"/>
        <sz val="13"/>
      </font>
      <fill>
        <patternFill patternType="solid">
          <fgColor rgb="FFFEF9C3"/>
        </patternFill>
      </fill>
    </dxf>
    <dxf>
      <font>
        <name val="Arial"/>
        <b val="1"/>
        <color rgb="FF16A34A"/>
        <sz val="13"/>
      </font>
      <fill>
        <patternFill patternType="solid">
          <fgColor rgb="FFDCFCE7"/>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tabColor rgb="FF1A3A6B"/>
    <outlinePr summaryBelow="1" summaryRight="1"/>
    <pageSetUpPr/>
  </sheetPr>
  <dimension ref="B2:H198"/>
  <sheetViews>
    <sheetView showGridLines="0" workbookViewId="0">
      <pane xSplit="1" ySplit="7" topLeftCell="B8" activePane="bottomRight" state="frozen"/>
      <selection pane="topRight" activeCell="A1" sqref="A1"/>
      <selection pane="bottomLeft" activeCell="A1" sqref="A1"/>
      <selection pane="bottomRight" activeCell="A1" sqref="A1"/>
    </sheetView>
  </sheetViews>
  <sheetFormatPr baseColWidth="8" defaultRowHeight="15"/>
  <cols>
    <col width="1.5" customWidth="1" min="1" max="1"/>
    <col width="30" customWidth="1" min="2" max="2"/>
    <col width="38" customWidth="1" min="3" max="3"/>
    <col width="11" customWidth="1" min="4" max="4"/>
    <col width="12" customWidth="1" min="5" max="5"/>
    <col width="12" customWidth="1" min="6" max="6"/>
    <col width="13" customWidth="1" min="7" max="7"/>
    <col width="15" customWidth="1" min="8" max="8"/>
    <col width="1.5" customWidth="1" min="9" max="9"/>
  </cols>
  <sheetData>
    <row r="1" ht="8" customHeight="1"/>
    <row r="2" ht="46" customHeight="1">
      <c r="B2" s="1" t="inlineStr">
        <is>
          <t xml:space="preserve">  P1 - CONHECIMENTOS GERAIS</t>
        </is>
      </c>
    </row>
    <row r="3" ht="20" customHeight="1">
      <c r="B3" s="2" t="inlineStr">
        <is>
          <t xml:space="preserve">  Rota SEFAZ CE  |  FCC 2026  |  Progresso = (Dominio/3 x 50%) + (Questoes/20 x 50%)</t>
        </is>
      </c>
    </row>
    <row r="4" ht="8" customHeight="1"/>
    <row r="5" ht="52" customHeight="1">
      <c r="B5" s="3" t="inlineStr">
        <is>
          <t xml:space="preserve">  DOMINIO  =  50% do progresso
  0 = Nao vi       contribui  0%
  1 = Vi uma vez contribui 17%
  2 = Entendo     contribui 33%
  3 = Domino       contribui 50%</t>
        </is>
      </c>
      <c r="C5" s="159" t="n"/>
      <c r="D5" s="160" t="n"/>
      <c r="E5" s="4" t="inlineStr">
        <is>
          <t xml:space="preserve">  QUESTOES FCC  =  50% do progresso
  Meta: 20 questoes por assunto
  5q  = 12,5%  |  10q = 25%
  20q = 50% (maximo desta parte)
  Ambos sao necessarios para 100%</t>
        </is>
      </c>
      <c r="F5" s="159" t="n"/>
      <c r="G5" s="159" t="n"/>
      <c r="H5" s="161" t="n"/>
    </row>
    <row r="6" ht="26" customHeight="1">
      <c r="B6" s="5" t="inlineStr">
        <is>
          <t xml:space="preserve">  FORMULA:  Progresso = (Dominio / 3 x 50%) + (Questoes / 20 x 50%)     |     Prova dia 01/08 (tarde) | 80 questoes | Peso 1 na nota final</t>
        </is>
      </c>
      <c r="H6" s="162" t="n"/>
    </row>
    <row r="7" ht="8" customHeight="1"/>
    <row r="8" ht="36" customHeight="1">
      <c r="B8" s="6" t="inlineStr">
        <is>
          <t xml:space="preserve">  LINGUA PORTUGUESA     |     13% do edital     |     ~20 questoes (P1 - Peso 1)</t>
        </is>
      </c>
    </row>
    <row r="9" ht="28" customHeight="1">
      <c r="B9" s="7" t="inlineStr">
        <is>
          <t>ASSUNTO / TOPICO DO EDITAL</t>
        </is>
      </c>
      <c r="C9" s="7" t="inlineStr">
        <is>
          <t>ARMADILHA DA BANCA FCC</t>
        </is>
      </c>
      <c r="D9" s="8" t="inlineStr">
        <is>
          <t>FCC
COBRA</t>
        </is>
      </c>
      <c r="E9" s="8" t="inlineStr">
        <is>
          <t>DOMINIO
(0-3)</t>
        </is>
      </c>
      <c r="F9" s="8" t="inlineStr">
        <is>
          <t>QUESTOES
FEITAS</t>
        </is>
      </c>
      <c r="G9" s="8" t="inlineStr">
        <is>
          <t>ULTIMA
REVISAO</t>
        </is>
      </c>
      <c r="H9" s="8" t="inlineStr">
        <is>
          <t>PROGRESSO
(automatico)</t>
        </is>
      </c>
    </row>
    <row r="10" ht="48" customHeight="1">
      <c r="B10" s="9" t="inlineStr">
        <is>
          <t xml:space="preserve">  Interpretacao de texto - ideia principal e secundaria</t>
        </is>
      </c>
      <c r="C10" s="10" t="inlineStr">
        <is>
          <t xml:space="preserve">  FCC usa textos sobre temas fiscais e tecnicos. A resposta ESTA no texto - nao na sua opiniao.</t>
        </is>
      </c>
      <c r="D10" s="11" t="inlineStr">
        <is>
          <t>ALTA</t>
        </is>
      </c>
      <c r="E10" s="12" t="n">
        <v>0</v>
      </c>
      <c r="F10" s="13" t="n">
        <v>0</v>
      </c>
      <c r="G10" s="14" t="inlineStr">
        <is>
          <t>—</t>
        </is>
      </c>
      <c r="H10" s="15">
        <f>IFERROR(REPT("█",ROUND((E10/3*50+MIN(F10,20)/20*50)/10,0))&amp;REPT("░",10-ROUND((E10/3*50+MIN(F10,20)/20*50)/10,0))&amp;"  "&amp;TEXT((E10/3*50+MIN(F10,20)/20*50)/100,"0%"),"░░░░░░░░░░  0%")</f>
        <v/>
      </c>
    </row>
    <row r="11" ht="48" customHeight="1">
      <c r="B11" s="16" t="inlineStr">
        <is>
          <t xml:space="preserve">  Inferencia e pressupostos</t>
        </is>
      </c>
      <c r="C11" s="17" t="inlineStr">
        <is>
          <t xml:space="preserve">  FCC pede o que o texto IMPLICA, nao o que diz explicitamente. Nunca extrapole.</t>
        </is>
      </c>
      <c r="D11" s="18" t="inlineStr">
        <is>
          <t>ALTA</t>
        </is>
      </c>
      <c r="E11" s="19" t="n">
        <v>0</v>
      </c>
      <c r="F11" s="20" t="n">
        <v>0</v>
      </c>
      <c r="G11" s="21" t="inlineStr">
        <is>
          <t>—</t>
        </is>
      </c>
      <c r="H11" s="22">
        <f>IFERROR(REPT("█",ROUND((E11/3*50+MIN(F11,20)/20*50)/10,0))&amp;REPT("░",10-ROUND((E11/3*50+MIN(F11,20)/20*50)/10,0))&amp;"  "&amp;TEXT((E11/3*50+MIN(F11,20)/20*50)/100,"0%"),"░░░░░░░░░░  0%")</f>
        <v/>
      </c>
    </row>
    <row r="12" ht="48" customHeight="1">
      <c r="B12" s="9" t="inlineStr">
        <is>
          <t xml:space="preserve">  Vocabulario no contexto</t>
        </is>
      </c>
      <c r="C12" s="10" t="inlineStr">
        <is>
          <t xml:space="preserve">  A palavra pode ter sentido diferente do usual no texto. Leia o contexto antes de responder.</t>
        </is>
      </c>
      <c r="D12" s="11" t="inlineStr">
        <is>
          <t>ALTA</t>
        </is>
      </c>
      <c r="E12" s="12" t="n">
        <v>0</v>
      </c>
      <c r="F12" s="13" t="n">
        <v>0</v>
      </c>
      <c r="G12" s="14" t="inlineStr">
        <is>
          <t>—</t>
        </is>
      </c>
      <c r="H12" s="15">
        <f>IFERROR(REPT("█",ROUND((E12/3*50+MIN(F12,20)/20*50)/10,0))&amp;REPT("░",10-ROUND((E12/3*50+MIN(F12,20)/20*50)/10,0))&amp;"  "&amp;TEXT((E12/3*50+MIN(F12,20)/20*50)/100,"0%"),"░░░░░░░░░░  0%")</f>
        <v/>
      </c>
    </row>
    <row r="13" ht="48" customHeight="1">
      <c r="B13" s="16" t="inlineStr">
        <is>
          <t xml:space="preserve">  Concordancia verbal - casos especiais</t>
        </is>
      </c>
      <c r="C13" s="17" t="inlineStr">
        <is>
          <t xml:space="preserve">  Sujeito coletivo, sujeito composto, oracoes intercaladas, verbos no infinitivo. FCC adora os casos especiais.</t>
        </is>
      </c>
      <c r="D13" s="18" t="inlineStr">
        <is>
          <t>ALTA</t>
        </is>
      </c>
      <c r="E13" s="19" t="n">
        <v>0</v>
      </c>
      <c r="F13" s="20" t="n">
        <v>0</v>
      </c>
      <c r="G13" s="21" t="inlineStr">
        <is>
          <t>—</t>
        </is>
      </c>
      <c r="H13" s="22">
        <f>IFERROR(REPT("█",ROUND((E13/3*50+MIN(F13,20)/20*50)/10,0))&amp;REPT("░",10-ROUND((E13/3*50+MIN(F13,20)/20*50)/10,0))&amp;"  "&amp;TEXT((E13/3*50+MIN(F13,20)/20*50)/100,"0%"),"░░░░░░░░░░  0%")</f>
        <v/>
      </c>
    </row>
    <row r="14" ht="48" customHeight="1">
      <c r="B14" s="9" t="inlineStr">
        <is>
          <t xml:space="preserve">  Concordancia nominal</t>
        </is>
      </c>
      <c r="C14" s="10" t="inlineStr">
        <is>
          <t xml:space="preserve">  Adjetivos predicativos, particulas 'meio/mesmo/proprio'. Regras diferentes da concordancia verbal.</t>
        </is>
      </c>
      <c r="D14" s="11" t="inlineStr">
        <is>
          <t>MEDIA</t>
        </is>
      </c>
      <c r="E14" s="12" t="n">
        <v>0</v>
      </c>
      <c r="F14" s="13" t="n">
        <v>0</v>
      </c>
      <c r="G14" s="14" t="inlineStr">
        <is>
          <t>—</t>
        </is>
      </c>
      <c r="H14" s="15">
        <f>IFERROR(REPT("█",ROUND((E14/3*50+MIN(F14,20)/20*50)/10,0))&amp;REPT("░",10-ROUND((E14/3*50+MIN(F14,20)/20*50)/10,0))&amp;"  "&amp;TEXT((E14/3*50+MIN(F14,20)/20*50)/100,"0%"),"░░░░░░░░░░  0%")</f>
        <v/>
      </c>
    </row>
    <row r="15" ht="48" customHeight="1">
      <c r="B15" s="16" t="inlineStr">
        <is>
          <t xml:space="preserve">  Regencia verbal e nominal</t>
        </is>
      </c>
      <c r="C15" s="17" t="inlineStr">
        <is>
          <t xml:space="preserve">  Verbos que mudam de sentido com a preposicao. 'Assistir a' vs 'assistir' sem preposicao.</t>
        </is>
      </c>
      <c r="D15" s="18" t="inlineStr">
        <is>
          <t>ALTA</t>
        </is>
      </c>
      <c r="E15" s="19" t="n">
        <v>0</v>
      </c>
      <c r="F15" s="20" t="n">
        <v>0</v>
      </c>
      <c r="G15" s="21" t="inlineStr">
        <is>
          <t>—</t>
        </is>
      </c>
      <c r="H15" s="22">
        <f>IFERROR(REPT("█",ROUND((E15/3*50+MIN(F15,20)/20*50)/10,0))&amp;REPT("░",10-ROUND((E15/3*50+MIN(F15,20)/20*50)/10,0))&amp;"  "&amp;TEXT((E15/3*50+MIN(F15,20)/20*50)/100,"0%"),"░░░░░░░░░░  0%")</f>
        <v/>
      </c>
    </row>
    <row r="16" ht="48" customHeight="1">
      <c r="B16" s="9" t="inlineStr">
        <is>
          <t xml:space="preserve">  Crase</t>
        </is>
      </c>
      <c r="C16" s="10" t="inlineStr">
        <is>
          <t xml:space="preserve">  Casos obrigatorios, facultativos e proibidos. FCC cobra especialmente antes de pronomes demonstrativos.</t>
        </is>
      </c>
      <c r="D16" s="11" t="inlineStr">
        <is>
          <t>MEDIA</t>
        </is>
      </c>
      <c r="E16" s="12" t="n">
        <v>0</v>
      </c>
      <c r="F16" s="13" t="n">
        <v>0</v>
      </c>
      <c r="G16" s="14" t="inlineStr">
        <is>
          <t>—</t>
        </is>
      </c>
      <c r="H16" s="15">
        <f>IFERROR(REPT("█",ROUND((E16/3*50+MIN(F16,20)/20*50)/10,0))&amp;REPT("░",10-ROUND((E16/3*50+MIN(F16,20)/20*50)/10,0))&amp;"  "&amp;TEXT((E16/3*50+MIN(F16,20)/20*50)/100,"0%"),"░░░░░░░░░░  0%")</f>
        <v/>
      </c>
    </row>
    <row r="17" ht="48" customHeight="1">
      <c r="B17" s="16" t="inlineStr">
        <is>
          <t xml:space="preserve">  Pontuacao - virgula obrigatoria e proibida</t>
        </is>
      </c>
      <c r="C17" s="17" t="inlineStr">
        <is>
          <t xml:space="preserve">  Virgula antes de 'que' relativo, entre sujeito e predicado (proibida), nas oracoes adverbiais.</t>
        </is>
      </c>
      <c r="D17" s="18" t="inlineStr">
        <is>
          <t>ALTA</t>
        </is>
      </c>
      <c r="E17" s="19" t="n">
        <v>0</v>
      </c>
      <c r="F17" s="20" t="n">
        <v>0</v>
      </c>
      <c r="G17" s="21" t="inlineStr">
        <is>
          <t>—</t>
        </is>
      </c>
      <c r="H17" s="22">
        <f>IFERROR(REPT("█",ROUND((E17/3*50+MIN(F17,20)/20*50)/10,0))&amp;REPT("░",10-ROUND((E17/3*50+MIN(F17,20)/20*50)/10,0))&amp;"  "&amp;TEXT((E17/3*50+MIN(F17,20)/20*50)/100,"0%"),"░░░░░░░░░░  0%")</f>
        <v/>
      </c>
    </row>
    <row r="18" ht="48" customHeight="1">
      <c r="B18" s="9" t="inlineStr">
        <is>
          <t xml:space="preserve">  Coesao - conectivos e conjuncoes</t>
        </is>
      </c>
      <c r="C18" s="10" t="inlineStr">
        <is>
          <t xml:space="preserve">  FCC troca conjuncao causal por conclusiva. Aprenda o valor semantico de cada conjuncao.</t>
        </is>
      </c>
      <c r="D18" s="11" t="inlineStr">
        <is>
          <t>ALTA</t>
        </is>
      </c>
      <c r="E18" s="12" t="n">
        <v>0</v>
      </c>
      <c r="F18" s="13" t="n">
        <v>0</v>
      </c>
      <c r="G18" s="14" t="inlineStr">
        <is>
          <t>—</t>
        </is>
      </c>
      <c r="H18" s="15">
        <f>IFERROR(REPT("█",ROUND((E18/3*50+MIN(F18,20)/20*50)/10,0))&amp;REPT("░",10-ROUND((E18/3*50+MIN(F18,20)/20*50)/10,0))&amp;"  "&amp;TEXT((E18/3*50+MIN(F18,20)/20*50)/100,"0%"),"░░░░░░░░░░  0%")</f>
        <v/>
      </c>
    </row>
    <row r="19" ht="48" customHeight="1">
      <c r="B19" s="16" t="inlineStr">
        <is>
          <t xml:space="preserve">  Pronomes relativos - quem, que, cujo, onde</t>
        </is>
      </c>
      <c r="C19" s="17" t="inlineStr">
        <is>
          <t xml:space="preserve">  'Cujo' nunca tem artigo depois. 'Onde' so para lugar. FCC cobra o emprego correto.</t>
        </is>
      </c>
      <c r="D19" s="18" t="inlineStr">
        <is>
          <t>MEDIA</t>
        </is>
      </c>
      <c r="E19" s="19" t="n">
        <v>0</v>
      </c>
      <c r="F19" s="20" t="n">
        <v>0</v>
      </c>
      <c r="G19" s="21" t="inlineStr">
        <is>
          <t>—</t>
        </is>
      </c>
      <c r="H19" s="22">
        <f>IFERROR(REPT("█",ROUND((E19/3*50+MIN(F19,20)/20*50)/10,0))&amp;REPT("░",10-ROUND((E19/3*50+MIN(F19,20)/20*50)/10,0))&amp;"  "&amp;TEXT((E19/3*50+MIN(F19,20)/20*50)/100,"0%"),"░░░░░░░░░░  0%")</f>
        <v/>
      </c>
    </row>
    <row r="20" ht="48" customHeight="1">
      <c r="B20" s="9" t="inlineStr">
        <is>
          <t xml:space="preserve">  Voz passiva - sintetica e analitica</t>
        </is>
      </c>
      <c r="C20" s="10" t="inlineStr">
        <is>
          <t xml:space="preserve">  Conversao entre vozes. Verbo 'ser' + particípio = analitica. Verbo transitivo + 'se' = sintetica.</t>
        </is>
      </c>
      <c r="D20" s="11" t="inlineStr">
        <is>
          <t>MEDIA</t>
        </is>
      </c>
      <c r="E20" s="12" t="n">
        <v>0</v>
      </c>
      <c r="F20" s="13" t="n">
        <v>0</v>
      </c>
      <c r="G20" s="14" t="inlineStr">
        <is>
          <t>—</t>
        </is>
      </c>
      <c r="H20" s="15">
        <f>IFERROR(REPT("█",ROUND((E20/3*50+MIN(F20,20)/20*50)/10,0))&amp;REPT("░",10-ROUND((E20/3*50+MIN(F20,20)/20*50)/10,0))&amp;"  "&amp;TEXT((E20/3*50+MIN(F20,20)/20*50)/100,"0%"),"░░░░░░░░░░  0%")</f>
        <v/>
      </c>
    </row>
    <row r="21" ht="48" customHeight="1">
      <c r="B21" s="16" t="inlineStr">
        <is>
          <t xml:space="preserve">  Colocacao pronominal - proclise, mesoclise, enclise</t>
        </is>
      </c>
      <c r="C21" s="17" t="inlineStr">
        <is>
          <t xml:space="preserve">  Atracao do pronom por palavras negativas, conjuncoes subordinativas e adverbios.</t>
        </is>
      </c>
      <c r="D21" s="18" t="inlineStr">
        <is>
          <t>MEDIA</t>
        </is>
      </c>
      <c r="E21" s="19" t="n">
        <v>0</v>
      </c>
      <c r="F21" s="20" t="n">
        <v>0</v>
      </c>
      <c r="G21" s="21" t="inlineStr">
        <is>
          <t>—</t>
        </is>
      </c>
      <c r="H21" s="22">
        <f>IFERROR(REPT("█",ROUND((E21/3*50+MIN(F21,20)/20*50)/10,0))&amp;REPT("░",10-ROUND((E21/3*50+MIN(F21,20)/20*50)/10,0))&amp;"  "&amp;TEXT((E21/3*50+MIN(F21,20)/20*50)/100,"0%"),"░░░░░░░░░░  0%")</f>
        <v/>
      </c>
    </row>
    <row r="22" ht="48" customHeight="1">
      <c r="B22" s="9" t="inlineStr">
        <is>
          <t xml:space="preserve">  Morfologia - classes de palavras e flexoes</t>
        </is>
      </c>
      <c r="C22" s="10" t="inlineStr">
        <is>
          <t xml:space="preserve">  Substantivos, adjetivos, verbos (modo/tempo/pessoa). FCC cobra derivacao e composicao.</t>
        </is>
      </c>
      <c r="D22" s="11" t="inlineStr">
        <is>
          <t>MEDIA</t>
        </is>
      </c>
      <c r="E22" s="12" t="n">
        <v>0</v>
      </c>
      <c r="F22" s="13" t="n">
        <v>0</v>
      </c>
      <c r="G22" s="14" t="inlineStr">
        <is>
          <t>—</t>
        </is>
      </c>
      <c r="H22" s="15">
        <f>IFERROR(REPT("█",ROUND((E22/3*50+MIN(F22,20)/20*50)/10,0))&amp;REPT("░",10-ROUND((E22/3*50+MIN(F22,20)/20*50)/10,0))&amp;"  "&amp;TEXT((E22/3*50+MIN(F22,20)/20*50)/100,"0%"),"░░░░░░░░░░  0%")</f>
        <v/>
      </c>
    </row>
    <row r="23" ht="48" customHeight="1">
      <c r="B23" s="16" t="inlineStr">
        <is>
          <t xml:space="preserve">  Semantica - sinonimia, antonimia, polissemia</t>
        </is>
      </c>
      <c r="C23" s="17" t="inlineStr">
        <is>
          <t xml:space="preserve">  FCC usa sinonimos no texto de prova para testar se voce entendeu o contexto.</t>
        </is>
      </c>
      <c r="D23" s="18" t="inlineStr">
        <is>
          <t>MEDIA</t>
        </is>
      </c>
      <c r="E23" s="19" t="n">
        <v>0</v>
      </c>
      <c r="F23" s="20" t="n">
        <v>0</v>
      </c>
      <c r="G23" s="21" t="inlineStr">
        <is>
          <t>—</t>
        </is>
      </c>
      <c r="H23" s="22">
        <f>IFERROR(REPT("█",ROUND((E23/3*50+MIN(F23,20)/20*50)/10,0))&amp;REPT("░",10-ROUND((E23/3*50+MIN(F23,20)/20*50)/10,0))&amp;"  "&amp;TEXT((E23/3*50+MIN(F23,20)/20*50)/100,"0%"),"░░░░░░░░░░  0%")</f>
        <v/>
      </c>
    </row>
    <row r="24" ht="48" customHeight="1">
      <c r="B24" s="9" t="inlineStr">
        <is>
          <t xml:space="preserve">  Figuras de linguagem</t>
        </is>
      </c>
      <c r="C24" s="10" t="inlineStr">
        <is>
          <t xml:space="preserve">  Metafora, metonimia, eufemismo, ironia, hiperbole. FCC cobra identificacao no texto.</t>
        </is>
      </c>
      <c r="D24" s="11" t="inlineStr">
        <is>
          <t>BAIXA</t>
        </is>
      </c>
      <c r="E24" s="12" t="n">
        <v>0</v>
      </c>
      <c r="F24" s="13" t="n">
        <v>0</v>
      </c>
      <c r="G24" s="14" t="inlineStr">
        <is>
          <t>—</t>
        </is>
      </c>
      <c r="H24" s="15">
        <f>IFERROR(REPT("█",ROUND((E24/3*50+MIN(F24,20)/20*50)/10,0))&amp;REPT("░",10-ROUND((E24/3*50+MIN(F24,20)/20*50)/10,0))&amp;"  "&amp;TEXT((E24/3*50+MIN(F24,20)/20*50)/100,"0%"),"░░░░░░░░░░  0%")</f>
        <v/>
      </c>
    </row>
    <row r="25" ht="48" customHeight="1">
      <c r="B25" s="16" t="inlineStr">
        <is>
          <t xml:space="preserve">  Ortografia - novo acordo ortografico</t>
        </is>
      </c>
      <c r="C25" s="17" t="inlineStr">
        <is>
          <t xml:space="preserve">  Hifen (regras pos-2009), acento diferencial, trema. FCC cobra casos de duvida.</t>
        </is>
      </c>
      <c r="D25" s="18" t="inlineStr">
        <is>
          <t>BAIXA</t>
        </is>
      </c>
      <c r="E25" s="19" t="n">
        <v>0</v>
      </c>
      <c r="F25" s="20" t="n">
        <v>0</v>
      </c>
      <c r="G25" s="21" t="inlineStr">
        <is>
          <t>—</t>
        </is>
      </c>
      <c r="H25" s="22">
        <f>IFERROR(REPT("█",ROUND((E25/3*50+MIN(F25,20)/20*50)/10,0))&amp;REPT("░",10-ROUND((E25/3*50+MIN(F25,20)/20*50)/10,0))&amp;"  "&amp;TEXT((E25/3*50+MIN(F25,20)/20*50)/100,"0%"),"░░░░░░░░░░  0%")</f>
        <v/>
      </c>
    </row>
    <row r="26" ht="48" customHeight="1">
      <c r="B26" s="9" t="inlineStr">
        <is>
          <t xml:space="preserve">  Redacao oficial - Manual de Redacao da Presidencia</t>
        </is>
      </c>
      <c r="C26" s="10" t="inlineStr">
        <is>
          <t xml:space="preserve">  Oficio, memorando, email oficial. Elementos e linguagem. Comum em provas fiscais.</t>
        </is>
      </c>
      <c r="D26" s="11" t="inlineStr">
        <is>
          <t>MEDIA</t>
        </is>
      </c>
      <c r="E26" s="12" t="n">
        <v>0</v>
      </c>
      <c r="F26" s="13" t="n">
        <v>0</v>
      </c>
      <c r="G26" s="14" t="inlineStr">
        <is>
          <t>—</t>
        </is>
      </c>
      <c r="H26" s="15">
        <f>IFERROR(REPT("█",ROUND((E26/3*50+MIN(F26,20)/20*50)/10,0))&amp;REPT("░",10-ROUND((E26/3*50+MIN(F26,20)/20*50)/10,0))&amp;"  "&amp;TEXT((E26/3*50+MIN(F26,20)/20*50)/100,"0%"),"░░░░░░░░░░  0%")</f>
        <v/>
      </c>
    </row>
    <row r="27" ht="26" customHeight="1">
      <c r="B27" s="23" t="inlineStr">
        <is>
          <t xml:space="preserve">  MEDIA — Lingua Portuguesa</t>
        </is>
      </c>
      <c r="C27" s="160" t="n"/>
      <c r="D27" s="24">
        <f>IFERROR(TEXT(COUNTIF(D10:D26,"ALTA")/17,"0%")&amp;" ALTA","—")</f>
        <v/>
      </c>
      <c r="E27" s="25">
        <f>IFERROR(ROUND(AVERAGE(E10:E26),1)&amp;" / 3","—")</f>
        <v/>
      </c>
      <c r="F27" s="24">
        <f>IFERROR(SUM(F10:F26)&amp;" q","0")</f>
        <v/>
      </c>
      <c r="G27" s="24">
        <f>IFERROR(TEXT(COUNTIFS(E10:E26,3,F10:F26,"&gt;="&amp;20)/17,"0%")&amp;" dom.","0%")</f>
        <v/>
      </c>
      <c r="H27" s="26">
        <f>IFERROR(REPT("█",ROUND((AVERAGE(E10:E26)/3*50+MIN(MIN(AVERAGE(F10:F26),20),20)/20*50)/10,0))&amp;REPT("░",10-ROUND((AVERAGE(E10:E26)/3*50+MIN(MIN(AVERAGE(F10:F26),20),20)/20*50)/10,0))&amp;"  "&amp;TEXT((AVERAGE(E10:E26)/3*50+MIN(MIN(AVERAGE(F10:F26),20),20)/20*50)/100,"0%"),"░░░░░░░░░░  0%")</f>
        <v/>
      </c>
    </row>
    <row r="29" ht="36" customHeight="1">
      <c r="B29" s="27" t="inlineStr">
        <is>
          <t xml:space="preserve">  RACIOCINIO LOGICO     |     10% do edital     |     ~16 questoes (P1 - Peso 1)</t>
        </is>
      </c>
    </row>
    <row r="30" ht="28" customHeight="1">
      <c r="B30" s="7" t="inlineStr">
        <is>
          <t>ASSUNTO / TOPICO DO EDITAL</t>
        </is>
      </c>
      <c r="C30" s="7" t="inlineStr">
        <is>
          <t>ARMADILHA DA BANCA FCC</t>
        </is>
      </c>
      <c r="D30" s="8" t="inlineStr">
        <is>
          <t>FCC
COBRA</t>
        </is>
      </c>
      <c r="E30" s="8" t="inlineStr">
        <is>
          <t>DOMINIO
(0-3)</t>
        </is>
      </c>
      <c r="F30" s="8" t="inlineStr">
        <is>
          <t>QUESTOES
FEITAS</t>
        </is>
      </c>
      <c r="G30" s="8" t="inlineStr">
        <is>
          <t>ULTIMA
REVISAO</t>
        </is>
      </c>
      <c r="H30" s="8" t="inlineStr">
        <is>
          <t>PROGRESSO
(automatico)</t>
        </is>
      </c>
    </row>
    <row r="31" ht="48" customHeight="1">
      <c r="B31" s="28" t="inlineStr">
        <is>
          <t xml:space="preserve">  Proposicoes logicas e conectivos</t>
        </is>
      </c>
      <c r="C31" s="10" t="inlineStr">
        <is>
          <t xml:space="preserve">  Conjuncao (e), disjuncao (ou), implicacao (se...entao), bicondicional (se e somente se), negacao.</t>
        </is>
      </c>
      <c r="D31" s="11" t="inlineStr">
        <is>
          <t>ALTA</t>
        </is>
      </c>
      <c r="E31" s="12" t="n">
        <v>0</v>
      </c>
      <c r="F31" s="13" t="n">
        <v>0</v>
      </c>
      <c r="G31" s="14" t="inlineStr">
        <is>
          <t>—</t>
        </is>
      </c>
      <c r="H31" s="15">
        <f>IFERROR(REPT("█",ROUND((E31/3*50+MIN(F31,20)/20*50)/10,0))&amp;REPT("░",10-ROUND((E31/3*50+MIN(F31,20)/20*50)/10,0))&amp;"  "&amp;TEXT((E31/3*50+MIN(F31,20)/20*50)/100,"0%"),"░░░░░░░░░░  0%")</f>
        <v/>
      </c>
    </row>
    <row r="32" ht="48" customHeight="1">
      <c r="B32" s="29" t="inlineStr">
        <is>
          <t xml:space="preserve">  Tabela verdade</t>
        </is>
      </c>
      <c r="C32" s="17" t="inlineStr">
        <is>
          <t xml:space="preserve">  Construcao completa da tabela. Tautologia (sempre V), contradicao (sempre F), contingencia.</t>
        </is>
      </c>
      <c r="D32" s="18" t="inlineStr">
        <is>
          <t>ALTA</t>
        </is>
      </c>
      <c r="E32" s="19" t="n">
        <v>0</v>
      </c>
      <c r="F32" s="20" t="n">
        <v>0</v>
      </c>
      <c r="G32" s="21" t="inlineStr">
        <is>
          <t>—</t>
        </is>
      </c>
      <c r="H32" s="22">
        <f>IFERROR(REPT("█",ROUND((E32/3*50+MIN(F32,20)/20*50)/10,0))&amp;REPT("░",10-ROUND((E32/3*50+MIN(F32,20)/20*50)/10,0))&amp;"  "&amp;TEXT((E32/3*50+MIN(F32,20)/20*50)/100,"0%"),"░░░░░░░░░░  0%")</f>
        <v/>
      </c>
    </row>
    <row r="33" ht="48" customHeight="1">
      <c r="B33" s="28" t="inlineStr">
        <is>
          <t xml:space="preserve">  Equivalencias logicas - leis de De Morgan</t>
        </is>
      </c>
      <c r="C33" s="10" t="inlineStr">
        <is>
          <t xml:space="preserve">  Negacao de 'e' vira 'ou' e vice-versa. FCC cobra transformacoes entre proposicoes.</t>
        </is>
      </c>
      <c r="D33" s="11" t="inlineStr">
        <is>
          <t>ALTA</t>
        </is>
      </c>
      <c r="E33" s="12" t="n">
        <v>0</v>
      </c>
      <c r="F33" s="13" t="n">
        <v>0</v>
      </c>
      <c r="G33" s="14" t="inlineStr">
        <is>
          <t>—</t>
        </is>
      </c>
      <c r="H33" s="15">
        <f>IFERROR(REPT("█",ROUND((E33/3*50+MIN(F33,20)/20*50)/10,0))&amp;REPT("░",10-ROUND((E33/3*50+MIN(F33,20)/20*50)/10,0))&amp;"  "&amp;TEXT((E33/3*50+MIN(F33,20)/20*50)/100,"0%"),"░░░░░░░░░░  0%")</f>
        <v/>
      </c>
    </row>
    <row r="34" ht="48" customHeight="1">
      <c r="B34" s="29" t="inlineStr">
        <is>
          <t xml:space="preserve">  Negacao de proposicoes compostas</t>
        </is>
      </c>
      <c r="C34" s="17" t="inlineStr">
        <is>
          <t xml:space="preserve">  Negar implicacao: p-&gt;q equivale a ~(p-&gt;q) = p ^ ~q. FCC cobra esse caso especificamente.</t>
        </is>
      </c>
      <c r="D34" s="18" t="inlineStr">
        <is>
          <t>ALTA</t>
        </is>
      </c>
      <c r="E34" s="19" t="n">
        <v>0</v>
      </c>
      <c r="F34" s="20" t="n">
        <v>0</v>
      </c>
      <c r="G34" s="21" t="inlineStr">
        <is>
          <t>—</t>
        </is>
      </c>
      <c r="H34" s="22">
        <f>IFERROR(REPT("█",ROUND((E34/3*50+MIN(F34,20)/20*50)/10,0))&amp;REPT("░",10-ROUND((E34/3*50+MIN(F34,20)/20*50)/10,0))&amp;"  "&amp;TEXT((E34/3*50+MIN(F34,20)/20*50)/100,"0%"),"░░░░░░░░░░  0%")</f>
        <v/>
      </c>
    </row>
    <row r="35" ht="48" customHeight="1">
      <c r="B35" s="28" t="inlineStr">
        <is>
          <t xml:space="preserve">  Contraposicao e bicondicional</t>
        </is>
      </c>
      <c r="C35" s="10" t="inlineStr">
        <is>
          <t xml:space="preserve">  Contrapositiva de p-&gt;q e ~q-&gt;~p (equivalente). FCC usa a contrapositiva em questoes de inferencia.</t>
        </is>
      </c>
      <c r="D35" s="11" t="inlineStr">
        <is>
          <t>ALTA</t>
        </is>
      </c>
      <c r="E35" s="12" t="n">
        <v>0</v>
      </c>
      <c r="F35" s="13" t="n">
        <v>0</v>
      </c>
      <c r="G35" s="14" t="inlineStr">
        <is>
          <t>—</t>
        </is>
      </c>
      <c r="H35" s="15">
        <f>IFERROR(REPT("█",ROUND((E35/3*50+MIN(F35,20)/20*50)/10,0))&amp;REPT("░",10-ROUND((E35/3*50+MIN(F35,20)/20*50)/10,0))&amp;"  "&amp;TEXT((E35/3*50+MIN(F35,20)/20*50)/100,"0%"),"░░░░░░░░░░  0%")</f>
        <v/>
      </c>
    </row>
    <row r="36" ht="48" customHeight="1">
      <c r="B36" s="29" t="inlineStr">
        <is>
          <t xml:space="preserve">  Modus ponens e modus tollens</t>
        </is>
      </c>
      <c r="C36" s="17" t="inlineStr">
        <is>
          <t xml:space="preserve">  Argumentos dedutiveis validos. FCC apresenta premissas e pede a conclusao que SE SEGUE.</t>
        </is>
      </c>
      <c r="D36" s="18" t="inlineStr">
        <is>
          <t>ALTA</t>
        </is>
      </c>
      <c r="E36" s="19" t="n">
        <v>0</v>
      </c>
      <c r="F36" s="20" t="n">
        <v>0</v>
      </c>
      <c r="G36" s="21" t="inlineStr">
        <is>
          <t>—</t>
        </is>
      </c>
      <c r="H36" s="22">
        <f>IFERROR(REPT("█",ROUND((E36/3*50+MIN(F36,20)/20*50)/10,0))&amp;REPT("░",10-ROUND((E36/3*50+MIN(F36,20)/20*50)/10,0))&amp;"  "&amp;TEXT((E36/3*50+MIN(F36,20)/20*50)/100,"0%"),"░░░░░░░░░░  0%")</f>
        <v/>
      </c>
    </row>
    <row r="37" ht="48" customHeight="1">
      <c r="B37" s="28" t="inlineStr">
        <is>
          <t xml:space="preserve">  Silogismos e argumentos validos</t>
        </is>
      </c>
      <c r="C37" s="10" t="inlineStr">
        <is>
          <t xml:space="preserve">  Todo A e B. Algum B e C. Portanto... FCC cobra a conclusao valida entre as alternativas.</t>
        </is>
      </c>
      <c r="D37" s="11" t="inlineStr">
        <is>
          <t>ALTA</t>
        </is>
      </c>
      <c r="E37" s="12" t="n">
        <v>0</v>
      </c>
      <c r="F37" s="13" t="n">
        <v>0</v>
      </c>
      <c r="G37" s="14" t="inlineStr">
        <is>
          <t>—</t>
        </is>
      </c>
      <c r="H37" s="15">
        <f>IFERROR(REPT("█",ROUND((E37/3*50+MIN(F37,20)/20*50)/10,0))&amp;REPT("░",10-ROUND((E37/3*50+MIN(F37,20)/20*50)/10,0))&amp;"  "&amp;TEXT((E37/3*50+MIN(F37,20)/20*50)/100,"0%"),"░░░░░░░░░░  0%")</f>
        <v/>
      </c>
    </row>
    <row r="38" ht="48" customHeight="1">
      <c r="B38" s="29" t="inlineStr">
        <is>
          <t xml:space="preserve">  Raciocinio critico - validade de argumentos</t>
        </is>
      </c>
      <c r="C38" s="17" t="inlineStr">
        <is>
          <t xml:space="preserve">  Quase metade das questoes de RL. Identificar se a conclusao decorre necessariamente das premissas.</t>
        </is>
      </c>
      <c r="D38" s="18" t="inlineStr">
        <is>
          <t>ALTA</t>
        </is>
      </c>
      <c r="E38" s="19" t="n">
        <v>0</v>
      </c>
      <c r="F38" s="20" t="n">
        <v>0</v>
      </c>
      <c r="G38" s="21" t="inlineStr">
        <is>
          <t>—</t>
        </is>
      </c>
      <c r="H38" s="22">
        <f>IFERROR(REPT("█",ROUND((E38/3*50+MIN(F38,20)/20*50)/10,0))&amp;REPT("░",10-ROUND((E38/3*50+MIN(F38,20)/20*50)/10,0))&amp;"  "&amp;TEXT((E38/3*50+MIN(F38,20)/20*50)/100,"0%"),"░░░░░░░░░░  0%")</f>
        <v/>
      </c>
    </row>
    <row r="39" ht="48" customHeight="1">
      <c r="B39" s="28" t="inlineStr">
        <is>
          <t xml:space="preserve">  Tabelas de posicionamento</t>
        </is>
      </c>
      <c r="C39" s="10" t="inlineStr">
        <is>
          <t xml:space="preserve">  Cenarios com restricoes (A fica antes de B, C nao e vizinho de D). Montar tabela para resolver.</t>
        </is>
      </c>
      <c r="D39" s="11" t="inlineStr">
        <is>
          <t>ALTA</t>
        </is>
      </c>
      <c r="E39" s="12" t="n">
        <v>0</v>
      </c>
      <c r="F39" s="13" t="n">
        <v>0</v>
      </c>
      <c r="G39" s="14" t="inlineStr">
        <is>
          <t>—</t>
        </is>
      </c>
      <c r="H39" s="15">
        <f>IFERROR(REPT("█",ROUND((E39/3*50+MIN(F39,20)/20*50)/10,0))&amp;REPT("░",10-ROUND((E39/3*50+MIN(F39,20)/20*50)/10,0))&amp;"  "&amp;TEXT((E39/3*50+MIN(F39,20)/20*50)/100,"0%"),"░░░░░░░░░░  0%")</f>
        <v/>
      </c>
    </row>
    <row r="40" ht="48" customHeight="1">
      <c r="B40" s="29" t="inlineStr">
        <is>
          <t xml:space="preserve">  Verdade e mentira condicionada</t>
        </is>
      </c>
      <c r="C40" s="17" t="inlineStr">
        <is>
          <t xml:space="preserve">  Cenarios onde personagens sempre falam verdade ou mentira. Testar cada hipotese.</t>
        </is>
      </c>
      <c r="D40" s="18" t="inlineStr">
        <is>
          <t>MEDIA</t>
        </is>
      </c>
      <c r="E40" s="19" t="n">
        <v>0</v>
      </c>
      <c r="F40" s="20" t="n">
        <v>0</v>
      </c>
      <c r="G40" s="21" t="inlineStr">
        <is>
          <t>—</t>
        </is>
      </c>
      <c r="H40" s="22">
        <f>IFERROR(REPT("█",ROUND((E40/3*50+MIN(F40,20)/20*50)/10,0))&amp;REPT("░",10-ROUND((E40/3*50+MIN(F40,20)/20*50)/10,0))&amp;"  "&amp;TEXT((E40/3*50+MIN(F40,20)/20*50)/100,"0%"),"░░░░░░░░░░  0%")</f>
        <v/>
      </c>
    </row>
    <row r="41" ht="48" customHeight="1">
      <c r="B41" s="28" t="inlineStr">
        <is>
          <t xml:space="preserve">  Sequencias numericas e de figuras</t>
        </is>
      </c>
      <c r="C41" s="10" t="inlineStr">
        <is>
          <t xml:space="preserve">  Identificar o padrao. FCC usa sequencias com diferenca de diferenca (2a ordem).</t>
        </is>
      </c>
      <c r="D41" s="11" t="inlineStr">
        <is>
          <t>MEDIA</t>
        </is>
      </c>
      <c r="E41" s="12" t="n">
        <v>0</v>
      </c>
      <c r="F41" s="13" t="n">
        <v>0</v>
      </c>
      <c r="G41" s="14" t="inlineStr">
        <is>
          <t>—</t>
        </is>
      </c>
      <c r="H41" s="15">
        <f>IFERROR(REPT("█",ROUND((E41/3*50+MIN(F41,20)/20*50)/10,0))&amp;REPT("░",10-ROUND((E41/3*50+MIN(F41,20)/20*50)/10,0))&amp;"  "&amp;TEXT((E41/3*50+MIN(F41,20)/20*50)/100,"0%"),"░░░░░░░░░░  0%")</f>
        <v/>
      </c>
    </row>
    <row r="42" ht="48" customHeight="1">
      <c r="B42" s="29" t="inlineStr">
        <is>
          <t xml:space="preserve">  Quantificadores - universal e existencial</t>
        </is>
      </c>
      <c r="C42" s="17" t="inlineStr">
        <is>
          <t xml:space="preserve">  'Todo', 'algum', 'nenhum'. Negacao de 'todo A e B' = 'existe A que nao e B'.</t>
        </is>
      </c>
      <c r="D42" s="18" t="inlineStr">
        <is>
          <t>MEDIA</t>
        </is>
      </c>
      <c r="E42" s="19" t="n">
        <v>0</v>
      </c>
      <c r="F42" s="20" t="n">
        <v>0</v>
      </c>
      <c r="G42" s="21" t="inlineStr">
        <is>
          <t>—</t>
        </is>
      </c>
      <c r="H42" s="22">
        <f>IFERROR(REPT("█",ROUND((E42/3*50+MIN(F42,20)/20*50)/10,0))&amp;REPT("░",10-ROUND((E42/3*50+MIN(F42,20)/20*50)/10,0))&amp;"  "&amp;TEXT((E42/3*50+MIN(F42,20)/20*50)/100,"0%"),"░░░░░░░░░░  0%")</f>
        <v/>
      </c>
    </row>
    <row r="43" ht="48" customHeight="1">
      <c r="B43" s="28" t="inlineStr">
        <is>
          <t xml:space="preserve">  Conjuntos e diagrama de Venn</t>
        </is>
      </c>
      <c r="C43" s="10" t="inlineStr">
        <is>
          <t xml:space="preserve">  Uniao, intersecao, diferenca, complemento. FCC usa em questoes de raciocinio analitico.</t>
        </is>
      </c>
      <c r="D43" s="11" t="inlineStr">
        <is>
          <t>MEDIA</t>
        </is>
      </c>
      <c r="E43" s="12" t="n">
        <v>0</v>
      </c>
      <c r="F43" s="13" t="n">
        <v>0</v>
      </c>
      <c r="G43" s="14" t="inlineStr">
        <is>
          <t>—</t>
        </is>
      </c>
      <c r="H43" s="15">
        <f>IFERROR(REPT("█",ROUND((E43/3*50+MIN(F43,20)/20*50)/10,0))&amp;REPT("░",10-ROUND((E43/3*50+MIN(F43,20)/20*50)/10,0))&amp;"  "&amp;TEXT((E43/3*50+MIN(F43,20)/20*50)/100,"0%"),"░░░░░░░░░░  0%")</f>
        <v/>
      </c>
    </row>
    <row r="44" ht="48" customHeight="1">
      <c r="B44" s="29" t="inlineStr">
        <is>
          <t xml:space="preserve">  Orientacao espacial e geometria basica</t>
        </is>
      </c>
      <c r="C44" s="17" t="inlineStr">
        <is>
          <t xml:space="preserve">  Pontos cardeais, rotacoes, planificacoes. FCC usa em sequencias de figuras.</t>
        </is>
      </c>
      <c r="D44" s="18" t="inlineStr">
        <is>
          <t>BAIXA</t>
        </is>
      </c>
      <c r="E44" s="19" t="n">
        <v>0</v>
      </c>
      <c r="F44" s="20" t="n">
        <v>0</v>
      </c>
      <c r="G44" s="21" t="inlineStr">
        <is>
          <t>—</t>
        </is>
      </c>
      <c r="H44" s="22">
        <f>IFERROR(REPT("█",ROUND((E44/3*50+MIN(F44,20)/20*50)/10,0))&amp;REPT("░",10-ROUND((E44/3*50+MIN(F44,20)/20*50)/10,0))&amp;"  "&amp;TEXT((E44/3*50+MIN(F44,20)/20*50)/100,"0%"),"░░░░░░░░░░  0%")</f>
        <v/>
      </c>
    </row>
    <row r="45" ht="26" customHeight="1">
      <c r="B45" s="23" t="inlineStr">
        <is>
          <t xml:space="preserve">  MEDIA — Raciocinio Logico</t>
        </is>
      </c>
      <c r="C45" s="160" t="n"/>
      <c r="D45" s="30">
        <f>IFERROR(TEXT(COUNTIF(D31:D44,"ALTA")/14,"0%")&amp;" ALTA","—")</f>
        <v/>
      </c>
      <c r="E45" s="31">
        <f>IFERROR(ROUND(AVERAGE(E31:E44),1)&amp;" / 3","—")</f>
        <v/>
      </c>
      <c r="F45" s="30">
        <f>IFERROR(SUM(F31:F44)&amp;" q","0")</f>
        <v/>
      </c>
      <c r="G45" s="30">
        <f>IFERROR(TEXT(COUNTIFS(E31:E44,3,F31:F44,"&gt;="&amp;20)/14,"0%")&amp;" dom.","0%")</f>
        <v/>
      </c>
      <c r="H45" s="32">
        <f>IFERROR(REPT("█",ROUND((AVERAGE(E31:E44)/3*50+MIN(MIN(AVERAGE(F31:F44),20),20)/20*50)/10,0))&amp;REPT("░",10-ROUND((AVERAGE(E31:E44)/3*50+MIN(MIN(AVERAGE(F31:F44),20),20)/20*50)/10,0))&amp;"  "&amp;TEXT((AVERAGE(E31:E44)/3*50+MIN(MIN(AVERAGE(F31:F44),20),20)/20*50)/100,"0%"),"░░░░░░░░░░  0%")</f>
        <v/>
      </c>
    </row>
    <row r="47" ht="36" customHeight="1">
      <c r="B47" s="33" t="inlineStr">
        <is>
          <t xml:space="preserve">  DIREITO CONSTITUCIONAL     |     11% do edital     |     ~18 questoes (P1 - Peso 1)</t>
        </is>
      </c>
    </row>
    <row r="48" ht="28" customHeight="1">
      <c r="B48" s="7" t="inlineStr">
        <is>
          <t>ASSUNTO / TOPICO DO EDITAL</t>
        </is>
      </c>
      <c r="C48" s="7" t="inlineStr">
        <is>
          <t>ARMADILHA DA BANCA FCC</t>
        </is>
      </c>
      <c r="D48" s="8" t="inlineStr">
        <is>
          <t>FCC
COBRA</t>
        </is>
      </c>
      <c r="E48" s="8" t="inlineStr">
        <is>
          <t>DOMINIO
(0-3)</t>
        </is>
      </c>
      <c r="F48" s="8" t="inlineStr">
        <is>
          <t>QUESTOES
FEITAS</t>
        </is>
      </c>
      <c r="G48" s="8" t="inlineStr">
        <is>
          <t>ULTIMA
REVISAO</t>
        </is>
      </c>
      <c r="H48" s="8" t="inlineStr">
        <is>
          <t>PROGRESSO
(automatico)</t>
        </is>
      </c>
    </row>
    <row r="49" ht="48" customHeight="1">
      <c r="B49" s="34" t="inlineStr">
        <is>
          <t xml:space="preserve">  Principios fundamentais da CF/88 - arts. 1 a 4</t>
        </is>
      </c>
      <c r="C49" s="10" t="inlineStr">
        <is>
          <t xml:space="preserve">  Fundamentos (art.1), objetivos (art.3), principios das relacoes internacionais (art.4). FCC cobra literalidade.</t>
        </is>
      </c>
      <c r="D49" s="11" t="inlineStr">
        <is>
          <t>ALTA</t>
        </is>
      </c>
      <c r="E49" s="12" t="n">
        <v>0</v>
      </c>
      <c r="F49" s="13" t="n">
        <v>0</v>
      </c>
      <c r="G49" s="14" t="inlineStr">
        <is>
          <t>—</t>
        </is>
      </c>
      <c r="H49" s="15">
        <f>IFERROR(REPT("█",ROUND((E49/3*50+MIN(F49,20)/20*50)/10,0))&amp;REPT("░",10-ROUND((E49/3*50+MIN(F49,20)/20*50)/10,0))&amp;"  "&amp;TEXT((E49/3*50+MIN(F49,20)/20*50)/100,"0%"),"░░░░░░░░░░  0%")</f>
        <v/>
      </c>
    </row>
    <row r="50" ht="48" customHeight="1">
      <c r="B50" s="35" t="inlineStr">
        <is>
          <t xml:space="preserve">  Direitos e garantias fundamentais - art. 5 CF/88</t>
        </is>
      </c>
      <c r="C50" s="17" t="inlineStr">
        <is>
          <t xml:space="preserve">  O artigo mais cobrado. Rol dos direitos, remedios constitucionais (HC, MS, MI, HD, AP).</t>
        </is>
      </c>
      <c r="D50" s="18" t="inlineStr">
        <is>
          <t>ALTA</t>
        </is>
      </c>
      <c r="E50" s="19" t="n">
        <v>0</v>
      </c>
      <c r="F50" s="20" t="n">
        <v>0</v>
      </c>
      <c r="G50" s="21" t="inlineStr">
        <is>
          <t>—</t>
        </is>
      </c>
      <c r="H50" s="22">
        <f>IFERROR(REPT("█",ROUND((E50/3*50+MIN(F50,20)/20*50)/10,0))&amp;REPT("░",10-ROUND((E50/3*50+MIN(F50,20)/20*50)/10,0))&amp;"  "&amp;TEXT((E50/3*50+MIN(F50,20)/20*50)/100,"0%"),"░░░░░░░░░░  0%")</f>
        <v/>
      </c>
    </row>
    <row r="51" ht="48" customHeight="1">
      <c r="B51" s="34" t="inlineStr">
        <is>
          <t xml:space="preserve">  Direitos sociais - arts. 6 a 11</t>
        </is>
      </c>
      <c r="C51" s="10" t="inlineStr">
        <is>
          <t xml:space="preserve">  Rol do art.6 (saude, educacao...), direitos dos trabalhadores (art.7). FCC cobra a lista exata.</t>
        </is>
      </c>
      <c r="D51" s="11" t="inlineStr">
        <is>
          <t>MEDIA</t>
        </is>
      </c>
      <c r="E51" s="12" t="n">
        <v>0</v>
      </c>
      <c r="F51" s="13" t="n">
        <v>0</v>
      </c>
      <c r="G51" s="14" t="inlineStr">
        <is>
          <t>—</t>
        </is>
      </c>
      <c r="H51" s="15">
        <f>IFERROR(REPT("█",ROUND((E51/3*50+MIN(F51,20)/20*50)/10,0))&amp;REPT("░",10-ROUND((E51/3*50+MIN(F51,20)/20*50)/10,0))&amp;"  "&amp;TEXT((E51/3*50+MIN(F51,20)/20*50)/100,"0%"),"░░░░░░░░░░  0%")</f>
        <v/>
      </c>
    </row>
    <row r="52" ht="48" customHeight="1">
      <c r="B52" s="35" t="inlineStr">
        <is>
          <t xml:space="preserve">  Direitos politicos - arts. 14 a 16</t>
        </is>
      </c>
      <c r="C52" s="17" t="inlineStr">
        <is>
          <t xml:space="preserve">  Sufragio, alistamento, condicoes de elegibilidade, inelegibilidades, perda e suspensao.</t>
        </is>
      </c>
      <c r="D52" s="18" t="inlineStr">
        <is>
          <t>MEDIA</t>
        </is>
      </c>
      <c r="E52" s="19" t="n">
        <v>0</v>
      </c>
      <c r="F52" s="20" t="n">
        <v>0</v>
      </c>
      <c r="G52" s="21" t="inlineStr">
        <is>
          <t>—</t>
        </is>
      </c>
      <c r="H52" s="22">
        <f>IFERROR(REPT("█",ROUND((E52/3*50+MIN(F52,20)/20*50)/10,0))&amp;REPT("░",10-ROUND((E52/3*50+MIN(F52,20)/20*50)/10,0))&amp;"  "&amp;TEXT((E52/3*50+MIN(F52,20)/20*50)/100,"0%"),"░░░░░░░░░░  0%")</f>
        <v/>
      </c>
    </row>
    <row r="53" ht="48" customHeight="1">
      <c r="B53" s="34" t="inlineStr">
        <is>
          <t xml:space="preserve">  Organizacao do Estado - federacao e reparticao de competencias</t>
        </is>
      </c>
      <c r="C53" s="10" t="inlineStr">
        <is>
          <t xml:space="preserve">  Competencia privativa da Uniao (art.22) pode delegar; exclusiva (art.21) nao pode. PEGADINHA CLASSICA.</t>
        </is>
      </c>
      <c r="D53" s="11" t="inlineStr">
        <is>
          <t>ALTA</t>
        </is>
      </c>
      <c r="E53" s="12" t="n">
        <v>0</v>
      </c>
      <c r="F53" s="13" t="n">
        <v>0</v>
      </c>
      <c r="G53" s="14" t="inlineStr">
        <is>
          <t>—</t>
        </is>
      </c>
      <c r="H53" s="15">
        <f>IFERROR(REPT("█",ROUND((E53/3*50+MIN(F53,20)/20*50)/10,0))&amp;REPT("░",10-ROUND((E53/3*50+MIN(F53,20)/20*50)/10,0))&amp;"  "&amp;TEXT((E53/3*50+MIN(F53,20)/20*50)/100,"0%"),"░░░░░░░░░░  0%")</f>
        <v/>
      </c>
    </row>
    <row r="54" ht="48" customHeight="1">
      <c r="B54" s="35" t="inlineStr">
        <is>
          <t xml:space="preserve">  Competencias dos municipios e do DF</t>
        </is>
      </c>
      <c r="C54" s="17" t="inlineStr">
        <is>
          <t xml:space="preserve">  O que e competencia do municipio vs estado. DF acumula competencias estaduais e municipais.</t>
        </is>
      </c>
      <c r="D54" s="18" t="inlineStr">
        <is>
          <t>MEDIA</t>
        </is>
      </c>
      <c r="E54" s="19" t="n">
        <v>0</v>
      </c>
      <c r="F54" s="20" t="n">
        <v>0</v>
      </c>
      <c r="G54" s="21" t="inlineStr">
        <is>
          <t>—</t>
        </is>
      </c>
      <c r="H54" s="22">
        <f>IFERROR(REPT("█",ROUND((E54/3*50+MIN(F54,20)/20*50)/10,0))&amp;REPT("░",10-ROUND((E54/3*50+MIN(F54,20)/20*50)/10,0))&amp;"  "&amp;TEXT((E54/3*50+MIN(F54,20)/20*50)/100,"0%"),"░░░░░░░░░░  0%")</f>
        <v/>
      </c>
    </row>
    <row r="55" ht="48" customHeight="1">
      <c r="B55" s="34" t="inlineStr">
        <is>
          <t xml:space="preserve">  Administracao Publica - art. 37 CF/88 - principios LIMPE</t>
        </is>
      </c>
      <c r="C55" s="10" t="inlineStr">
        <is>
          <t xml:space="preserve">  Legalidade, Impessoalidade, Moralidade, Publicidade, Eficiencia. Mais outros principios implicitos.</t>
        </is>
      </c>
      <c r="D55" s="11" t="inlineStr">
        <is>
          <t>ALTA</t>
        </is>
      </c>
      <c r="E55" s="12" t="n">
        <v>0</v>
      </c>
      <c r="F55" s="13" t="n">
        <v>0</v>
      </c>
      <c r="G55" s="14" t="inlineStr">
        <is>
          <t>—</t>
        </is>
      </c>
      <c r="H55" s="15">
        <f>IFERROR(REPT("█",ROUND((E55/3*50+MIN(F55,20)/20*50)/10,0))&amp;REPT("░",10-ROUND((E55/3*50+MIN(F55,20)/20*50)/10,0))&amp;"  "&amp;TEXT((E55/3*50+MIN(F55,20)/20*50)/100,"0%"),"░░░░░░░░░░  0%")</f>
        <v/>
      </c>
    </row>
    <row r="56" ht="48" customHeight="1">
      <c r="B56" s="35" t="inlineStr">
        <is>
          <t xml:space="preserve">  Concurso publico e servidores - arts. 37 e 41</t>
        </is>
      </c>
      <c r="C56" s="17" t="inlineStr">
        <is>
          <t xml:space="preserve">  Estabilidade (3 anos de efeivo exercicio), hipoteses de perda do cargo, subsidio vs remuneracao.</t>
        </is>
      </c>
      <c r="D56" s="18" t="inlineStr">
        <is>
          <t>ALTA</t>
        </is>
      </c>
      <c r="E56" s="19" t="n">
        <v>0</v>
      </c>
      <c r="F56" s="20" t="n">
        <v>0</v>
      </c>
      <c r="G56" s="21" t="inlineStr">
        <is>
          <t>—</t>
        </is>
      </c>
      <c r="H56" s="22">
        <f>IFERROR(REPT("█",ROUND((E56/3*50+MIN(F56,20)/20*50)/10,0))&amp;REPT("░",10-ROUND((E56/3*50+MIN(F56,20)/20*50)/10,0))&amp;"  "&amp;TEXT((E56/3*50+MIN(F56,20)/20*50)/100,"0%"),"░░░░░░░░░░  0%")</f>
        <v/>
      </c>
    </row>
    <row r="57" ht="48" customHeight="1">
      <c r="B57" s="34" t="inlineStr">
        <is>
          <t xml:space="preserve">  Processo legislativo - arts. 59 a 69</t>
        </is>
      </c>
      <c r="C57" s="10" t="inlineStr">
        <is>
          <t xml:space="preserve">  Iniciativa, votacao, sancao/veto, promulgacao. Especies normativas em ordem hierarquica.</t>
        </is>
      </c>
      <c r="D57" s="11" t="inlineStr">
        <is>
          <t>ALTA</t>
        </is>
      </c>
      <c r="E57" s="12" t="n">
        <v>0</v>
      </c>
      <c r="F57" s="13" t="n">
        <v>0</v>
      </c>
      <c r="G57" s="14" t="inlineStr">
        <is>
          <t>—</t>
        </is>
      </c>
      <c r="H57" s="15">
        <f>IFERROR(REPT("█",ROUND((E57/3*50+MIN(F57,20)/20*50)/10,0))&amp;REPT("░",10-ROUND((E57/3*50+MIN(F57,20)/20*50)/10,0))&amp;"  "&amp;TEXT((E57/3*50+MIN(F57,20)/20*50)/100,"0%"),"░░░░░░░░░░  0%")</f>
        <v/>
      </c>
    </row>
    <row r="58" ht="48" customHeight="1">
      <c r="B58" s="35" t="inlineStr">
        <is>
          <t xml:space="preserve">  Medida provisoria - art. 62</t>
        </is>
      </c>
      <c r="C58" s="17" t="inlineStr">
        <is>
          <t xml:space="preserve">  Requisitos (urgencia e relevancia), prazo (60+60 dias), vedacoes de materia, efeitos.</t>
        </is>
      </c>
      <c r="D58" s="18" t="inlineStr">
        <is>
          <t>ALTA</t>
        </is>
      </c>
      <c r="E58" s="19" t="n">
        <v>0</v>
      </c>
      <c r="F58" s="20" t="n">
        <v>0</v>
      </c>
      <c r="G58" s="21" t="inlineStr">
        <is>
          <t>—</t>
        </is>
      </c>
      <c r="H58" s="22">
        <f>IFERROR(REPT("█",ROUND((E58/3*50+MIN(F58,20)/20*50)/10,0))&amp;REPT("░",10-ROUND((E58/3*50+MIN(F58,20)/20*50)/10,0))&amp;"  "&amp;TEXT((E58/3*50+MIN(F58,20)/20*50)/100,"0%"),"░░░░░░░░░░  0%")</f>
        <v/>
      </c>
    </row>
    <row r="59" ht="48" customHeight="1">
      <c r="B59" s="34" t="inlineStr">
        <is>
          <t xml:space="preserve">  Poder Executivo - presidente e atribuicoes</t>
        </is>
      </c>
      <c r="C59" s="10" t="inlineStr">
        <is>
          <t xml:space="preserve">  Atribuicoes privativas (art.84), crimes de responsabilidade (art.85), impeachment.</t>
        </is>
      </c>
      <c r="D59" s="11" t="inlineStr">
        <is>
          <t>ALTA</t>
        </is>
      </c>
      <c r="E59" s="12" t="n">
        <v>0</v>
      </c>
      <c r="F59" s="13" t="n">
        <v>0</v>
      </c>
      <c r="G59" s="14" t="inlineStr">
        <is>
          <t>—</t>
        </is>
      </c>
      <c r="H59" s="15">
        <f>IFERROR(REPT("█",ROUND((E59/3*50+MIN(F59,20)/20*50)/10,0))&amp;REPT("░",10-ROUND((E59/3*50+MIN(F59,20)/20*50)/10,0))&amp;"  "&amp;TEXT((E59/3*50+MIN(F59,20)/20*50)/100,"0%"),"░░░░░░░░░░  0%")</f>
        <v/>
      </c>
    </row>
    <row r="60" ht="48" customHeight="1">
      <c r="B60" s="35" t="inlineStr">
        <is>
          <t xml:space="preserve">  Poder Judiciario - STF, STJ e Tribunais</t>
        </is>
      </c>
      <c r="C60" s="17" t="inlineStr">
        <is>
          <t xml:space="preserve">  Competencias originarias e recursais do STF (art.102) e STJ (art.105). FCC cobra casos especificos.</t>
        </is>
      </c>
      <c r="D60" s="18" t="inlineStr">
        <is>
          <t>ALTA</t>
        </is>
      </c>
      <c r="E60" s="19" t="n">
        <v>0</v>
      </c>
      <c r="F60" s="20" t="n">
        <v>0</v>
      </c>
      <c r="G60" s="21" t="inlineStr">
        <is>
          <t>—</t>
        </is>
      </c>
      <c r="H60" s="22">
        <f>IFERROR(REPT("█",ROUND((E60/3*50+MIN(F60,20)/20*50)/10,0))&amp;REPT("░",10-ROUND((E60/3*50+MIN(F60,20)/20*50)/10,0))&amp;"  "&amp;TEXT((E60/3*50+MIN(F60,20)/20*50)/100,"0%"),"░░░░░░░░░░  0%")</f>
        <v/>
      </c>
    </row>
    <row r="61" ht="48" customHeight="1">
      <c r="B61" s="34" t="inlineStr">
        <is>
          <t xml:space="preserve">  Controle de constitucionalidade - difuso e concentrado</t>
        </is>
      </c>
      <c r="C61" s="10" t="inlineStr">
        <is>
          <t xml:space="preserve">  Difuso: qualquer juiz, efeito inter partes. Concentrado: STF, efeito erga omnes.</t>
        </is>
      </c>
      <c r="D61" s="11" t="inlineStr">
        <is>
          <t>ALTA</t>
        </is>
      </c>
      <c r="E61" s="12" t="n">
        <v>0</v>
      </c>
      <c r="F61" s="13" t="n">
        <v>0</v>
      </c>
      <c r="G61" s="14" t="inlineStr">
        <is>
          <t>—</t>
        </is>
      </c>
      <c r="H61" s="15">
        <f>IFERROR(REPT("█",ROUND((E61/3*50+MIN(F61,20)/20*50)/10,0))&amp;REPT("░",10-ROUND((E61/3*50+MIN(F61,20)/20*50)/10,0))&amp;"  "&amp;TEXT((E61/3*50+MIN(F61,20)/20*50)/100,"0%"),"░░░░░░░░░░  0%")</f>
        <v/>
      </c>
    </row>
    <row r="62" ht="48" customHeight="1">
      <c r="B62" s="35" t="inlineStr">
        <is>
          <t xml:space="preserve">  ADI, ADC e ADPF - legitimados e efeitos</t>
        </is>
      </c>
      <c r="C62" s="17" t="inlineStr">
        <is>
          <t xml:space="preserve">  Legitimados: art.103 CF. ADI/ADC: efeito ex tunc (regra). ADPF: subsidiariedade.</t>
        </is>
      </c>
      <c r="D62" s="18" t="inlineStr">
        <is>
          <t>ALTA</t>
        </is>
      </c>
      <c r="E62" s="19" t="n">
        <v>0</v>
      </c>
      <c r="F62" s="20" t="n">
        <v>0</v>
      </c>
      <c r="G62" s="21" t="inlineStr">
        <is>
          <t>—</t>
        </is>
      </c>
      <c r="H62" s="22">
        <f>IFERROR(REPT("█",ROUND((E62/3*50+MIN(F62,20)/20*50)/10,0))&amp;REPT("░",10-ROUND((E62/3*50+MIN(F62,20)/20*50)/10,0))&amp;"  "&amp;TEXT((E62/3*50+MIN(F62,20)/20*50)/100,"0%"),"░░░░░░░░░░  0%")</f>
        <v/>
      </c>
    </row>
    <row r="63" ht="48" customHeight="1">
      <c r="B63" s="34" t="inlineStr">
        <is>
          <t xml:space="preserve">  Tribunal de Contas da Uniao - art. 70 a 75</t>
        </is>
      </c>
      <c r="C63" s="10" t="inlineStr">
        <is>
          <t xml:space="preserve">  Competencias do TCU, natureza juridica (orgao auxiliar do Legislativo), julgamento de contas.</t>
        </is>
      </c>
      <c r="D63" s="11" t="inlineStr">
        <is>
          <t>MEDIA</t>
        </is>
      </c>
      <c r="E63" s="12" t="n">
        <v>0</v>
      </c>
      <c r="F63" s="13" t="n">
        <v>0</v>
      </c>
      <c r="G63" s="14" t="inlineStr">
        <is>
          <t>—</t>
        </is>
      </c>
      <c r="H63" s="15">
        <f>IFERROR(REPT("█",ROUND((E63/3*50+MIN(F63,20)/20*50)/10,0))&amp;REPT("░",10-ROUND((E63/3*50+MIN(F63,20)/20*50)/10,0))&amp;"  "&amp;TEXT((E63/3*50+MIN(F63,20)/20*50)/100,"0%"),"░░░░░░░░░░  0%")</f>
        <v/>
      </c>
    </row>
    <row r="64" ht="48" customHeight="1">
      <c r="B64" s="35" t="inlineStr">
        <is>
          <t xml:space="preserve">  Ordem economica e financeira - art. 170</t>
        </is>
      </c>
      <c r="C64" s="17" t="inlineStr">
        <is>
          <t xml:space="preserve">  Principios da ordem economica. FCC cobra em concursos fiscais pela relacao com tributacao.</t>
        </is>
      </c>
      <c r="D64" s="18" t="inlineStr">
        <is>
          <t>MEDIA</t>
        </is>
      </c>
      <c r="E64" s="19" t="n">
        <v>0</v>
      </c>
      <c r="F64" s="20" t="n">
        <v>0</v>
      </c>
      <c r="G64" s="21" t="inlineStr">
        <is>
          <t>—</t>
        </is>
      </c>
      <c r="H64" s="22">
        <f>IFERROR(REPT("█",ROUND((E64/3*50+MIN(F64,20)/20*50)/10,0))&amp;REPT("░",10-ROUND((E64/3*50+MIN(F64,20)/20*50)/10,0))&amp;"  "&amp;TEXT((E64/3*50+MIN(F64,20)/20*50)/100,"0%"),"░░░░░░░░░░  0%")</f>
        <v/>
      </c>
    </row>
    <row r="65" ht="48" customHeight="1">
      <c r="B65" s="34" t="inlineStr">
        <is>
          <t xml:space="preserve">  Sistema tributario nacional na CF - arts. 145 a 162</t>
        </is>
      </c>
      <c r="C65" s="10" t="inlineStr">
        <is>
          <t xml:space="preserve">  Principios tributarios constitucionais, competencias impositivas, limitacoes ao poder de tributar.</t>
        </is>
      </c>
      <c r="D65" s="11" t="inlineStr">
        <is>
          <t>ALTA</t>
        </is>
      </c>
      <c r="E65" s="12" t="n">
        <v>0</v>
      </c>
      <c r="F65" s="13" t="n">
        <v>0</v>
      </c>
      <c r="G65" s="14" t="inlineStr">
        <is>
          <t>—</t>
        </is>
      </c>
      <c r="H65" s="15">
        <f>IFERROR(REPT("█",ROUND((E65/3*50+MIN(F65,20)/20*50)/10,0))&amp;REPT("░",10-ROUND((E65/3*50+MIN(F65,20)/20*50)/10,0))&amp;"  "&amp;TEXT((E65/3*50+MIN(F65,20)/20*50)/100,"0%"),"░░░░░░░░░░  0%")</f>
        <v/>
      </c>
    </row>
    <row r="66" ht="48" customHeight="1">
      <c r="B66" s="35" t="inlineStr">
        <is>
          <t xml:space="preserve">  Estado de defesa e estado de sitio - arts. 136 e 137</t>
        </is>
      </c>
      <c r="C66" s="17" t="inlineStr">
        <is>
          <t xml:space="preserve">  Hipoteses de cabimento, prazo, quem decreta, aprovacao pelo Congresso.</t>
        </is>
      </c>
      <c r="D66" s="18" t="inlineStr">
        <is>
          <t>BAIXA</t>
        </is>
      </c>
      <c r="E66" s="19" t="n">
        <v>0</v>
      </c>
      <c r="F66" s="20" t="n">
        <v>0</v>
      </c>
      <c r="G66" s="21" t="inlineStr">
        <is>
          <t>—</t>
        </is>
      </c>
      <c r="H66" s="22">
        <f>IFERROR(REPT("█",ROUND((E66/3*50+MIN(F66,20)/20*50)/10,0))&amp;REPT("░",10-ROUND((E66/3*50+MIN(F66,20)/20*50)/10,0))&amp;"  "&amp;TEXT((E66/3*50+MIN(F66,20)/20*50)/100,"0%"),"░░░░░░░░░░  0%")</f>
        <v/>
      </c>
    </row>
    <row r="67" ht="26" customHeight="1">
      <c r="B67" s="23" t="inlineStr">
        <is>
          <t xml:space="preserve">  MEDIA — Direito Constitucional</t>
        </is>
      </c>
      <c r="C67" s="160" t="n"/>
      <c r="D67" s="36">
        <f>IFERROR(TEXT(COUNTIF(D49:D66,"ALTA")/18,"0%")&amp;" ALTA","—")</f>
        <v/>
      </c>
      <c r="E67" s="37">
        <f>IFERROR(ROUND(AVERAGE(E49:E66),1)&amp;" / 3","—")</f>
        <v/>
      </c>
      <c r="F67" s="36">
        <f>IFERROR(SUM(F49:F66)&amp;" q","0")</f>
        <v/>
      </c>
      <c r="G67" s="36">
        <f>IFERROR(TEXT(COUNTIFS(E49:E66,3,F49:F66,"&gt;="&amp;20)/18,"0%")&amp;" dom.","0%")</f>
        <v/>
      </c>
      <c r="H67" s="38">
        <f>IFERROR(REPT("█",ROUND((AVERAGE(E49:E66)/3*50+MIN(MIN(AVERAGE(F49:F66),20),20)/20*50)/10,0))&amp;REPT("░",10-ROUND((AVERAGE(E49:E66)/3*50+MIN(MIN(AVERAGE(F49:F66),20),20)/20*50)/10,0))&amp;"  "&amp;TEXT((AVERAGE(E49:E66)/3*50+MIN(MIN(AVERAGE(F49:F66),20),20)/20*50)/100,"0%"),"░░░░░░░░░░  0%")</f>
        <v/>
      </c>
    </row>
    <row r="69" ht="36" customHeight="1">
      <c r="B69" s="39" t="inlineStr">
        <is>
          <t xml:space="preserve">  DIREITO ADMINISTRATIVO     |     11% do edital     |     ~18 questoes (P1 - Peso 1)</t>
        </is>
      </c>
    </row>
    <row r="70" ht="28" customHeight="1">
      <c r="B70" s="7" t="inlineStr">
        <is>
          <t>ASSUNTO / TOPICO DO EDITAL</t>
        </is>
      </c>
      <c r="C70" s="7" t="inlineStr">
        <is>
          <t>ARMADILHA DA BANCA FCC</t>
        </is>
      </c>
      <c r="D70" s="8" t="inlineStr">
        <is>
          <t>FCC
COBRA</t>
        </is>
      </c>
      <c r="E70" s="8" t="inlineStr">
        <is>
          <t>DOMINIO
(0-3)</t>
        </is>
      </c>
      <c r="F70" s="8" t="inlineStr">
        <is>
          <t>QUESTOES
FEITAS</t>
        </is>
      </c>
      <c r="G70" s="8" t="inlineStr">
        <is>
          <t>ULTIMA
REVISAO</t>
        </is>
      </c>
      <c r="H70" s="8" t="inlineStr">
        <is>
          <t>PROGRESSO
(automatico)</t>
        </is>
      </c>
    </row>
    <row r="71" ht="48" customHeight="1">
      <c r="B71" s="40" t="inlineStr">
        <is>
          <t xml:space="preserve">  Principios da Administracao Publica - LIMPE e outros</t>
        </is>
      </c>
      <c r="C71" s="10" t="inlineStr">
        <is>
          <t xml:space="preserve">  LIMPE + razoabilidade, proporcionalidade, moralidade, publicidade, eficiencia, seguranca juridica.</t>
        </is>
      </c>
      <c r="D71" s="11" t="inlineStr">
        <is>
          <t>ALTA</t>
        </is>
      </c>
      <c r="E71" s="12" t="n">
        <v>0</v>
      </c>
      <c r="F71" s="13" t="n">
        <v>0</v>
      </c>
      <c r="G71" s="14" t="inlineStr">
        <is>
          <t>—</t>
        </is>
      </c>
      <c r="H71" s="15">
        <f>IFERROR(REPT("█",ROUND((E71/3*50+MIN(F71,20)/20*50)/10,0))&amp;REPT("░",10-ROUND((E71/3*50+MIN(F71,20)/20*50)/10,0))&amp;"  "&amp;TEXT((E71/3*50+MIN(F71,20)/20*50)/100,"0%"),"░░░░░░░░░░  0%")</f>
        <v/>
      </c>
    </row>
    <row r="72" ht="48" customHeight="1">
      <c r="B72" s="41" t="inlineStr">
        <is>
          <t xml:space="preserve">  Atos administrativos - conceito e elementos</t>
        </is>
      </c>
      <c r="C72" s="17" t="inlineStr">
        <is>
          <t xml:space="preserve">  5 elementos: competencia, forma, finalidade, motivo e objeto. FCC troca motivo com objeto - PEGADINHA.</t>
        </is>
      </c>
      <c r="D72" s="18" t="inlineStr">
        <is>
          <t>ALTA</t>
        </is>
      </c>
      <c r="E72" s="19" t="n">
        <v>0</v>
      </c>
      <c r="F72" s="20" t="n">
        <v>0</v>
      </c>
      <c r="G72" s="21" t="inlineStr">
        <is>
          <t>—</t>
        </is>
      </c>
      <c r="H72" s="22">
        <f>IFERROR(REPT("█",ROUND((E72/3*50+MIN(F72,20)/20*50)/10,0))&amp;REPT("░",10-ROUND((E72/3*50+MIN(F72,20)/20*50)/10,0))&amp;"  "&amp;TEXT((E72/3*50+MIN(F72,20)/20*50)/100,"0%"),"░░░░░░░░░░  0%")</f>
        <v/>
      </c>
    </row>
    <row r="73" ht="48" customHeight="1">
      <c r="B73" s="40" t="inlineStr">
        <is>
          <t xml:space="preserve">  Atributos dos atos administrativos</t>
        </is>
      </c>
      <c r="C73" s="10" t="inlineStr">
        <is>
          <t xml:space="preserve">  Presuncao de legalidade/legitimidade, imperatividade, autoexecutoriedade, tipicidade.</t>
        </is>
      </c>
      <c r="D73" s="11" t="inlineStr">
        <is>
          <t>ALTA</t>
        </is>
      </c>
      <c r="E73" s="12" t="n">
        <v>0</v>
      </c>
      <c r="F73" s="13" t="n">
        <v>0</v>
      </c>
      <c r="G73" s="14" t="inlineStr">
        <is>
          <t>—</t>
        </is>
      </c>
      <c r="H73" s="15">
        <f>IFERROR(REPT("█",ROUND((E73/3*50+MIN(F73,20)/20*50)/10,0))&amp;REPT("░",10-ROUND((E73/3*50+MIN(F73,20)/20*50)/10,0))&amp;"  "&amp;TEXT((E73/3*50+MIN(F73,20)/20*50)/100,"0%"),"░░░░░░░░░░  0%")</f>
        <v/>
      </c>
    </row>
    <row r="74" ht="48" customHeight="1">
      <c r="B74" s="41" t="inlineStr">
        <is>
          <t xml:space="preserve">  Especies de atos administrativos</t>
        </is>
      </c>
      <c r="C74" s="17" t="inlineStr">
        <is>
          <t xml:space="preserve">  Atos normativos, enunciativos, negociais, punitivos, compostos, complexos, simples.</t>
        </is>
      </c>
      <c r="D74" s="18" t="inlineStr">
        <is>
          <t>MEDIA</t>
        </is>
      </c>
      <c r="E74" s="19" t="n">
        <v>0</v>
      </c>
      <c r="F74" s="20" t="n">
        <v>0</v>
      </c>
      <c r="G74" s="21" t="inlineStr">
        <is>
          <t>—</t>
        </is>
      </c>
      <c r="H74" s="22">
        <f>IFERROR(REPT("█",ROUND((E74/3*50+MIN(F74,20)/20*50)/10,0))&amp;REPT("░",10-ROUND((E74/3*50+MIN(F74,20)/20*50)/10,0))&amp;"  "&amp;TEXT((E74/3*50+MIN(F74,20)/20*50)/100,"0%"),"░░░░░░░░░░  0%")</f>
        <v/>
      </c>
    </row>
    <row r="75" ht="48" customHeight="1">
      <c r="B75" s="40" t="inlineStr">
        <is>
          <t xml:space="preserve">  Vicio e invalidade dos atos administrativos</t>
        </is>
      </c>
      <c r="C75" s="10" t="inlineStr">
        <is>
          <t xml:space="preserve">  Nulidade vs anulabilidade. Convalidacao (possivel para vicio de competencia e forma). Anulacao vs revogacao.</t>
        </is>
      </c>
      <c r="D75" s="11" t="inlineStr">
        <is>
          <t>ALTA</t>
        </is>
      </c>
      <c r="E75" s="12" t="n">
        <v>0</v>
      </c>
      <c r="F75" s="13" t="n">
        <v>0</v>
      </c>
      <c r="G75" s="14" t="inlineStr">
        <is>
          <t>—</t>
        </is>
      </c>
      <c r="H75" s="15">
        <f>IFERROR(REPT("█",ROUND((E75/3*50+MIN(F75,20)/20*50)/10,0))&amp;REPT("░",10-ROUND((E75/3*50+MIN(F75,20)/20*50)/10,0))&amp;"  "&amp;TEXT((E75/3*50+MIN(F75,20)/20*50)/100,"0%"),"░░░░░░░░░░  0%")</f>
        <v/>
      </c>
    </row>
    <row r="76" ht="48" customHeight="1">
      <c r="B76" s="41" t="inlineStr">
        <is>
          <t xml:space="preserve">  Anulacao e revogacao - distincoes fundamentais</t>
        </is>
      </c>
      <c r="C76" s="17" t="inlineStr">
        <is>
          <t xml:space="preserve">  Anulacao: ilegalidade, efeito ex tunc. Revogacao: conveniencia, efeito ex nunc. FCC SEMPRE cobra.</t>
        </is>
      </c>
      <c r="D76" s="18" t="inlineStr">
        <is>
          <t>ALTA</t>
        </is>
      </c>
      <c r="E76" s="19" t="n">
        <v>0</v>
      </c>
      <c r="F76" s="20" t="n">
        <v>0</v>
      </c>
      <c r="G76" s="21" t="inlineStr">
        <is>
          <t>—</t>
        </is>
      </c>
      <c r="H76" s="22">
        <f>IFERROR(REPT("█",ROUND((E76/3*50+MIN(F76,20)/20*50)/10,0))&amp;REPT("░",10-ROUND((E76/3*50+MIN(F76,20)/20*50)/10,0))&amp;"  "&amp;TEXT((E76/3*50+MIN(F76,20)/20*50)/100,"0%"),"░░░░░░░░░░  0%")</f>
        <v/>
      </c>
    </row>
    <row r="77" ht="48" customHeight="1">
      <c r="B77" s="40" t="inlineStr">
        <is>
          <t xml:space="preserve">  Poderes administrativos - discricionario e vinculado</t>
        </is>
      </c>
      <c r="C77" s="10" t="inlineStr">
        <is>
          <t xml:space="preserve">  Vinculado: sem margem de escolha. Discricionario: juizo de oportunidade e conveniencia (limitado).</t>
        </is>
      </c>
      <c r="D77" s="11" t="inlineStr">
        <is>
          <t>ALTA</t>
        </is>
      </c>
      <c r="E77" s="12" t="n">
        <v>0</v>
      </c>
      <c r="F77" s="13" t="n">
        <v>0</v>
      </c>
      <c r="G77" s="14" t="inlineStr">
        <is>
          <t>—</t>
        </is>
      </c>
      <c r="H77" s="15">
        <f>IFERROR(REPT("█",ROUND((E77/3*50+MIN(F77,20)/20*50)/10,0))&amp;REPT("░",10-ROUND((E77/3*50+MIN(F77,20)/20*50)/10,0))&amp;"  "&amp;TEXT((E77/3*50+MIN(F77,20)/20*50)/100,"0%"),"░░░░░░░░░░  0%")</f>
        <v/>
      </c>
    </row>
    <row r="78" ht="48" customHeight="1">
      <c r="B78" s="41" t="inlineStr">
        <is>
          <t xml:space="preserve">  Poder hierarquico, disciplinar e de policia</t>
        </is>
      </c>
      <c r="C78" s="17" t="inlineStr">
        <is>
          <t xml:space="preserve">  Hierarquico: organizar. Disciplinar: punir. Policia: limitar liberdade em favor do interesse publico.</t>
        </is>
      </c>
      <c r="D78" s="18" t="inlineStr">
        <is>
          <t>MEDIA</t>
        </is>
      </c>
      <c r="E78" s="19" t="n">
        <v>0</v>
      </c>
      <c r="F78" s="20" t="n">
        <v>0</v>
      </c>
      <c r="G78" s="21" t="inlineStr">
        <is>
          <t>—</t>
        </is>
      </c>
      <c r="H78" s="22">
        <f>IFERROR(REPT("█",ROUND((E78/3*50+MIN(F78,20)/20*50)/10,0))&amp;REPT("░",10-ROUND((E78/3*50+MIN(F78,20)/20*50)/10,0))&amp;"  "&amp;TEXT((E78/3*50+MIN(F78,20)/20*50)/100,"0%"),"░░░░░░░░░░  0%")</f>
        <v/>
      </c>
    </row>
    <row r="79" ht="48" customHeight="1">
      <c r="B79" s="40" t="inlineStr">
        <is>
          <t xml:space="preserve">  Organizacao administrativa - centralizacao e descentralizacao</t>
        </is>
      </c>
      <c r="C79" s="10" t="inlineStr">
        <is>
          <t xml:space="preserve">  Centralizacao: o proprio ente executa. Descentralizacao: cria ou delega a outra pessoa juridica.</t>
        </is>
      </c>
      <c r="D79" s="11" t="inlineStr">
        <is>
          <t>ALTA</t>
        </is>
      </c>
      <c r="E79" s="12" t="n">
        <v>0</v>
      </c>
      <c r="F79" s="13" t="n">
        <v>0</v>
      </c>
      <c r="G79" s="14" t="inlineStr">
        <is>
          <t>—</t>
        </is>
      </c>
      <c r="H79" s="15">
        <f>IFERROR(REPT("█",ROUND((E79/3*50+MIN(F79,20)/20*50)/10,0))&amp;REPT("░",10-ROUND((E79/3*50+MIN(F79,20)/20*50)/10,0))&amp;"  "&amp;TEXT((E79/3*50+MIN(F79,20)/20*50)/100,"0%"),"░░░░░░░░░░  0%")</f>
        <v/>
      </c>
    </row>
    <row r="80" ht="48" customHeight="1">
      <c r="B80" s="41" t="inlineStr">
        <is>
          <t xml:space="preserve">  Autarquias, fundacoes publicas, EP e SEM</t>
        </is>
      </c>
      <c r="C80" s="17" t="inlineStr">
        <is>
          <t xml:space="preserve">  Autarquia: personalidade publica. EP e SEM: personalidade privada. FCC cobra o regime de pessoal.</t>
        </is>
      </c>
      <c r="D80" s="18" t="inlineStr">
        <is>
          <t>ALTA</t>
        </is>
      </c>
      <c r="E80" s="19" t="n">
        <v>0</v>
      </c>
      <c r="F80" s="20" t="n">
        <v>0</v>
      </c>
      <c r="G80" s="21" t="inlineStr">
        <is>
          <t>—</t>
        </is>
      </c>
      <c r="H80" s="22">
        <f>IFERROR(REPT("█",ROUND((E80/3*50+MIN(F80,20)/20*50)/10,0))&amp;REPT("░",10-ROUND((E80/3*50+MIN(F80,20)/20*50)/10,0))&amp;"  "&amp;TEXT((E80/3*50+MIN(F80,20)/20*50)/100,"0%"),"░░░░░░░░░░  0%")</f>
        <v/>
      </c>
    </row>
    <row r="81" ht="48" customHeight="1">
      <c r="B81" s="40" t="inlineStr">
        <is>
          <t xml:space="preserve">  Licitacoes - Lei 14.133/2021 - principios e modalidades</t>
        </is>
      </c>
      <c r="C81" s="10" t="inlineStr">
        <is>
          <t xml:space="preserve">  Nova lei de licitacoes. Modalidades: pregao, concorrencia, concurso, leilao, dialogo competitivo.</t>
        </is>
      </c>
      <c r="D81" s="11" t="inlineStr">
        <is>
          <t>ALTA</t>
        </is>
      </c>
      <c r="E81" s="12" t="n">
        <v>0</v>
      </c>
      <c r="F81" s="13" t="n">
        <v>0</v>
      </c>
      <c r="G81" s="14" t="inlineStr">
        <is>
          <t>—</t>
        </is>
      </c>
      <c r="H81" s="15">
        <f>IFERROR(REPT("█",ROUND((E81/3*50+MIN(F81,20)/20*50)/10,0))&amp;REPT("░",10-ROUND((E81/3*50+MIN(F81,20)/20*50)/10,0))&amp;"  "&amp;TEXT((E81/3*50+MIN(F81,20)/20*50)/100,"0%"),"░░░░░░░░░░  0%")</f>
        <v/>
      </c>
    </row>
    <row r="82" ht="48" customHeight="1">
      <c r="B82" s="41" t="inlineStr">
        <is>
          <t xml:space="preserve">  Fases da licitacao e hipoteses de dispensa e inexigibilidade</t>
        </is>
      </c>
      <c r="C82" s="17" t="inlineStr">
        <is>
          <t xml:space="preserve">  Dispensa: art.75 (rol taxativo). Inexigibilidade: art.74 (rol exemplificativo). FCC troca os dois.</t>
        </is>
      </c>
      <c r="D82" s="18" t="inlineStr">
        <is>
          <t>ALTA</t>
        </is>
      </c>
      <c r="E82" s="19" t="n">
        <v>0</v>
      </c>
      <c r="F82" s="20" t="n">
        <v>0</v>
      </c>
      <c r="G82" s="21" t="inlineStr">
        <is>
          <t>—</t>
        </is>
      </c>
      <c r="H82" s="22">
        <f>IFERROR(REPT("█",ROUND((E82/3*50+MIN(F82,20)/20*50)/10,0))&amp;REPT("░",10-ROUND((E82/3*50+MIN(F82,20)/20*50)/10,0))&amp;"  "&amp;TEXT((E82/3*50+MIN(F82,20)/20*50)/100,"0%"),"░░░░░░░░░░  0%")</f>
        <v/>
      </c>
    </row>
    <row r="83" ht="48" customHeight="1">
      <c r="B83" s="40" t="inlineStr">
        <is>
          <t xml:space="preserve">  Contratos administrativos - clausulas exorbitantes</t>
        </is>
      </c>
      <c r="C83" s="10" t="inlineStr">
        <is>
          <t xml:space="preserve">  Alteracao unilateral, rescisao unilateral, fiscalizacao, aplicacao de sancoes, retomada do objeto.</t>
        </is>
      </c>
      <c r="D83" s="11" t="inlineStr">
        <is>
          <t>ALTA</t>
        </is>
      </c>
      <c r="E83" s="12" t="n">
        <v>0</v>
      </c>
      <c r="F83" s="13" t="n">
        <v>0</v>
      </c>
      <c r="G83" s="14" t="inlineStr">
        <is>
          <t>—</t>
        </is>
      </c>
      <c r="H83" s="15">
        <f>IFERROR(REPT("█",ROUND((E83/3*50+MIN(F83,20)/20*50)/10,0))&amp;REPT("░",10-ROUND((E83/3*50+MIN(F83,20)/20*50)/10,0))&amp;"  "&amp;TEXT((E83/3*50+MIN(F83,20)/20*50)/100,"0%"),"░░░░░░░░░░  0%")</f>
        <v/>
      </c>
    </row>
    <row r="84" ht="48" customHeight="1">
      <c r="B84" s="41" t="inlineStr">
        <is>
          <t xml:space="preserve">  Equilibrio economico-financeiro do contrato</t>
        </is>
      </c>
      <c r="C84" s="17" t="inlineStr">
        <is>
          <t xml:space="preserve">  Mantem-se a proporcao encargos/remuneracao. Reajuste vs revisao vs repactuacao.</t>
        </is>
      </c>
      <c r="D84" s="18" t="inlineStr">
        <is>
          <t>MEDIA</t>
        </is>
      </c>
      <c r="E84" s="19" t="n">
        <v>0</v>
      </c>
      <c r="F84" s="20" t="n">
        <v>0</v>
      </c>
      <c r="G84" s="21" t="inlineStr">
        <is>
          <t>—</t>
        </is>
      </c>
      <c r="H84" s="22">
        <f>IFERROR(REPT("█",ROUND((E84/3*50+MIN(F84,20)/20*50)/10,0))&amp;REPT("░",10-ROUND((E84/3*50+MIN(F84,20)/20*50)/10,0))&amp;"  "&amp;TEXT((E84/3*50+MIN(F84,20)/20*50)/100,"0%"),"░░░░░░░░░░  0%")</f>
        <v/>
      </c>
    </row>
    <row r="85" ht="48" customHeight="1">
      <c r="B85" s="40" t="inlineStr">
        <is>
          <t xml:space="preserve">  Servidores publicos - cargo, emprego e funcao</t>
        </is>
      </c>
      <c r="C85" s="10" t="inlineStr">
        <is>
          <t xml:space="preserve">  Cargo: criado por lei, provido por concurso. Emprego: CLT. Funcao: sem cargo permanente.</t>
        </is>
      </c>
      <c r="D85" s="11" t="inlineStr">
        <is>
          <t>ALTA</t>
        </is>
      </c>
      <c r="E85" s="12" t="n">
        <v>0</v>
      </c>
      <c r="F85" s="13" t="n">
        <v>0</v>
      </c>
      <c r="G85" s="14" t="inlineStr">
        <is>
          <t>—</t>
        </is>
      </c>
      <c r="H85" s="15">
        <f>IFERROR(REPT("█",ROUND((E85/3*50+MIN(F85,20)/20*50)/10,0))&amp;REPT("░",10-ROUND((E85/3*50+MIN(F85,20)/20*50)/10,0))&amp;"  "&amp;TEXT((E85/3*50+MIN(F85,20)/20*50)/100,"0%"),"░░░░░░░░░░  0%")</f>
        <v/>
      </c>
    </row>
    <row r="86" ht="48" customHeight="1">
      <c r="B86" s="41" t="inlineStr">
        <is>
          <t xml:space="preserve">  Estabilidade e hipoteses de perda do cargo</t>
        </is>
      </c>
      <c r="C86" s="17" t="inlineStr">
        <is>
          <t xml:space="preserve">  Estabilidade: 3 anos efetivo exercicio + avaliacao. Perda: sentenca, processo admin, avaliacao periódica.</t>
        </is>
      </c>
      <c r="D86" s="18" t="inlineStr">
        <is>
          <t>ALTA</t>
        </is>
      </c>
      <c r="E86" s="19" t="n">
        <v>0</v>
      </c>
      <c r="F86" s="20" t="n">
        <v>0</v>
      </c>
      <c r="G86" s="21" t="inlineStr">
        <is>
          <t>—</t>
        </is>
      </c>
      <c r="H86" s="22">
        <f>IFERROR(REPT("█",ROUND((E86/3*50+MIN(F86,20)/20*50)/10,0))&amp;REPT("░",10-ROUND((E86/3*50+MIN(F86,20)/20*50)/10,0))&amp;"  "&amp;TEXT((E86/3*50+MIN(F86,20)/20*50)/100,"0%"),"░░░░░░░░░░  0%")</f>
        <v/>
      </c>
    </row>
    <row r="87" ht="48" customHeight="1">
      <c r="B87" s="40" t="inlineStr">
        <is>
          <t xml:space="preserve">  Controle da administracao - interno e externo</t>
        </is>
      </c>
      <c r="C87" s="10" t="inlineStr">
        <is>
          <t xml:space="preserve">  Controle interno: pelo proprio Poder. Externo: pelo Legislativo com TCU. Judicial: inafastavel.</t>
        </is>
      </c>
      <c r="D87" s="11" t="inlineStr">
        <is>
          <t>MEDIA</t>
        </is>
      </c>
      <c r="E87" s="12" t="n">
        <v>0</v>
      </c>
      <c r="F87" s="13" t="n">
        <v>0</v>
      </c>
      <c r="G87" s="14" t="inlineStr">
        <is>
          <t>—</t>
        </is>
      </c>
      <c r="H87" s="15">
        <f>IFERROR(REPT("█",ROUND((E87/3*50+MIN(F87,20)/20*50)/10,0))&amp;REPT("░",10-ROUND((E87/3*50+MIN(F87,20)/20*50)/10,0))&amp;"  "&amp;TEXT((E87/3*50+MIN(F87,20)/20*50)/100,"0%"),"░░░░░░░░░░  0%")</f>
        <v/>
      </c>
    </row>
    <row r="88" ht="48" customHeight="1">
      <c r="B88" s="41" t="inlineStr">
        <is>
          <t xml:space="preserve">  Responsabilidade civil do Estado - teoria do risco</t>
        </is>
      </c>
      <c r="C88" s="17" t="inlineStr">
        <is>
          <t xml:space="preserve">  Responsabilidade objetiva. Excludentes: culpa exclusiva da vitima, caso fortuito, forca maior.</t>
        </is>
      </c>
      <c r="D88" s="18" t="inlineStr">
        <is>
          <t>ALTA</t>
        </is>
      </c>
      <c r="E88" s="19" t="n">
        <v>0</v>
      </c>
      <c r="F88" s="20" t="n">
        <v>0</v>
      </c>
      <c r="G88" s="21" t="inlineStr">
        <is>
          <t>—</t>
        </is>
      </c>
      <c r="H88" s="22">
        <f>IFERROR(REPT("█",ROUND((E88/3*50+MIN(F88,20)/20*50)/10,0))&amp;REPT("░",10-ROUND((E88/3*50+MIN(F88,20)/20*50)/10,0))&amp;"  "&amp;TEXT((E88/3*50+MIN(F88,20)/20*50)/100,"0%"),"░░░░░░░░░░  0%")</f>
        <v/>
      </c>
    </row>
    <row r="89" ht="26" customHeight="1">
      <c r="B89" s="23" t="inlineStr">
        <is>
          <t xml:space="preserve">  MEDIA — Direito Administrativo</t>
        </is>
      </c>
      <c r="C89" s="160" t="n"/>
      <c r="D89" s="42">
        <f>IFERROR(TEXT(COUNTIF(D71:D88,"ALTA")/18,"0%")&amp;" ALTA","—")</f>
        <v/>
      </c>
      <c r="E89" s="43">
        <f>IFERROR(ROUND(AVERAGE(E71:E88),1)&amp;" / 3","—")</f>
        <v/>
      </c>
      <c r="F89" s="42">
        <f>IFERROR(SUM(F71:F88)&amp;" q","0")</f>
        <v/>
      </c>
      <c r="G89" s="42">
        <f>IFERROR(TEXT(COUNTIFS(E71:E88,3,F71:F88,"&gt;="&amp;20)/18,"0%")&amp;" dom.","0%")</f>
        <v/>
      </c>
      <c r="H89" s="44">
        <f>IFERROR(REPT("█",ROUND((AVERAGE(E71:E88)/3*50+MIN(MIN(AVERAGE(F71:F88),20),20)/20*50)/10,0))&amp;REPT("░",10-ROUND((AVERAGE(E71:E88)/3*50+MIN(MIN(AVERAGE(F71:F88),20),20)/20*50)/10,0))&amp;"  "&amp;TEXT((AVERAGE(E71:E88)/3*50+MIN(MIN(AVERAGE(F71:F88),20),20)/20*50)/100,"0%"),"░░░░░░░░░░  0%")</f>
        <v/>
      </c>
    </row>
    <row r="91" ht="36" customHeight="1">
      <c r="B91" s="45" t="inlineStr">
        <is>
          <t xml:space="preserve">  ETICA NO SERVICO PUBLICO     |     6% do edital     |     ~8 questoes (P1 - Peso 1)</t>
        </is>
      </c>
    </row>
    <row r="92" ht="28" customHeight="1">
      <c r="B92" s="7" t="inlineStr">
        <is>
          <t>ASSUNTO / TOPICO DO EDITAL</t>
        </is>
      </c>
      <c r="C92" s="7" t="inlineStr">
        <is>
          <t>ARMADILHA DA BANCA FCC</t>
        </is>
      </c>
      <c r="D92" s="8" t="inlineStr">
        <is>
          <t>FCC
COBRA</t>
        </is>
      </c>
      <c r="E92" s="8" t="inlineStr">
        <is>
          <t>DOMINIO
(0-3)</t>
        </is>
      </c>
      <c r="F92" s="8" t="inlineStr">
        <is>
          <t>QUESTOES
FEITAS</t>
        </is>
      </c>
      <c r="G92" s="8" t="inlineStr">
        <is>
          <t>ULTIMA
REVISAO</t>
        </is>
      </c>
      <c r="H92" s="8" t="inlineStr">
        <is>
          <t>PROGRESSO
(automatico)</t>
        </is>
      </c>
    </row>
    <row r="93" ht="48" customHeight="1">
      <c r="B93" s="46" t="inlineStr">
        <is>
          <t xml:space="preserve">  Etica e moral - conceitos gerais</t>
        </is>
      </c>
      <c r="C93" s="10" t="inlineStr">
        <is>
          <t xml:space="preserve">  FCC troca etica por moral. Etica = principios gerais. Moral = normas do grupo.</t>
        </is>
      </c>
      <c r="D93" s="11" t="inlineStr">
        <is>
          <t>MEDIA</t>
        </is>
      </c>
      <c r="E93" s="12" t="n">
        <v>0</v>
      </c>
      <c r="F93" s="13" t="n">
        <v>0</v>
      </c>
      <c r="G93" s="14" t="inlineStr">
        <is>
          <t>—</t>
        </is>
      </c>
      <c r="H93" s="15">
        <f>IFERROR(REPT("█",ROUND((E93/3*50+MIN(F93,20)/20*50)/10,0))&amp;REPT("░",10-ROUND((E93/3*50+MIN(F93,20)/20*50)/10,0))&amp;"  "&amp;TEXT((E93/3*50+MIN(F93,20)/20*50)/100,"0%"),"░░░░░░░░░░  0%")</f>
        <v/>
      </c>
    </row>
    <row r="94" ht="48" customHeight="1">
      <c r="B94" s="47" t="inlineStr">
        <is>
          <t xml:space="preserve">  Codigo de Etica Dec. 1.171/94 - Secao I (regras deontologicas)</t>
        </is>
      </c>
      <c r="C94" s="17" t="inlineStr">
        <is>
          <t xml:space="preserve">  FCC cobra Secao I como se fosse Secao II. Leia as duas separadamente.</t>
        </is>
      </c>
      <c r="D94" s="18" t="inlineStr">
        <is>
          <t>ALTA</t>
        </is>
      </c>
      <c r="E94" s="19" t="n">
        <v>0</v>
      </c>
      <c r="F94" s="20" t="n">
        <v>0</v>
      </c>
      <c r="G94" s="21" t="inlineStr">
        <is>
          <t>—</t>
        </is>
      </c>
      <c r="H94" s="22">
        <f>IFERROR(REPT("█",ROUND((E94/3*50+MIN(F94,20)/20*50)/10,0))&amp;REPT("░",10-ROUND((E94/3*50+MIN(F94,20)/20*50)/10,0))&amp;"  "&amp;TEXT((E94/3*50+MIN(F94,20)/20*50)/100,"0%"),"░░░░░░░░░░  0%")</f>
        <v/>
      </c>
    </row>
    <row r="95" ht="48" customHeight="1">
      <c r="B95" s="46" t="inlineStr">
        <is>
          <t xml:space="preserve">  Codigo de Etica Dec. 1.171/94 - Secao II (vedacoes ao servidor)</t>
        </is>
      </c>
      <c r="C95" s="10" t="inlineStr">
        <is>
          <t xml:space="preserve">  Aceitar presente acima do valor fixado NAO e permitido - mesmo discretamente.</t>
        </is>
      </c>
      <c r="D95" s="11" t="inlineStr">
        <is>
          <t>ALTA</t>
        </is>
      </c>
      <c r="E95" s="12" t="n">
        <v>0</v>
      </c>
      <c r="F95" s="13" t="n">
        <v>0</v>
      </c>
      <c r="G95" s="14" t="inlineStr">
        <is>
          <t>—</t>
        </is>
      </c>
      <c r="H95" s="15">
        <f>IFERROR(REPT("█",ROUND((E95/3*50+MIN(F95,20)/20*50)/10,0))&amp;REPT("░",10-ROUND((E95/3*50+MIN(F95,20)/20*50)/10,0))&amp;"  "&amp;TEXT((E95/3*50+MIN(F95,20)/20*50)/100,"0%"),"░░░░░░░░░░  0%")</f>
        <v/>
      </c>
    </row>
    <row r="96" ht="48" customHeight="1">
      <c r="B96" s="47" t="inlineStr">
        <is>
          <t xml:space="preserve">  Comissao de Etica - composicao e competencias</t>
        </is>
      </c>
      <c r="C96" s="17" t="inlineStr">
        <is>
          <t xml:space="preserve">  Comissao NAO tem poder punitivo direto. Aplica censura etica, nao pena administrativa.</t>
        </is>
      </c>
      <c r="D96" s="18" t="inlineStr">
        <is>
          <t>MEDIA</t>
        </is>
      </c>
      <c r="E96" s="19" t="n">
        <v>0</v>
      </c>
      <c r="F96" s="20" t="n">
        <v>0</v>
      </c>
      <c r="G96" s="21" t="inlineStr">
        <is>
          <t>—</t>
        </is>
      </c>
      <c r="H96" s="22">
        <f>IFERROR(REPT("█",ROUND((E96/3*50+MIN(F96,20)/20*50)/10,0))&amp;REPT("░",10-ROUND((E96/3*50+MIN(F96,20)/20*50)/10,0))&amp;"  "&amp;TEXT((E96/3*50+MIN(F96,20)/20*50)/100,"0%"),"░░░░░░░░░░  0%")</f>
        <v/>
      </c>
    </row>
    <row r="97" ht="48" customHeight="1">
      <c r="B97" s="46" t="inlineStr">
        <is>
          <t xml:space="preserve">  Deveres do servidor publico (Dec. 1.171/94)</t>
        </is>
      </c>
      <c r="C97" s="10" t="inlineStr">
        <is>
          <t xml:space="preserve">  FCC troca dever de lealdade com dever de probidade. Sao conceitos diferentes.</t>
        </is>
      </c>
      <c r="D97" s="11" t="inlineStr">
        <is>
          <t>ALTA</t>
        </is>
      </c>
      <c r="E97" s="12" t="n">
        <v>0</v>
      </c>
      <c r="F97" s="13" t="n">
        <v>0</v>
      </c>
      <c r="G97" s="14" t="inlineStr">
        <is>
          <t>—</t>
        </is>
      </c>
      <c r="H97" s="15">
        <f>IFERROR(REPT("█",ROUND((E97/3*50+MIN(F97,20)/20*50)/10,0))&amp;REPT("░",10-ROUND((E97/3*50+MIN(F97,20)/20*50)/10,0))&amp;"  "&amp;TEXT((E97/3*50+MIN(F97,20)/20*50)/100,"0%"),"░░░░░░░░░░  0%")</f>
        <v/>
      </c>
    </row>
    <row r="98" ht="48" customHeight="1">
      <c r="B98" s="47" t="inlineStr">
        <is>
          <t xml:space="preserve">  Improbidade - enriquecimento ilicito art. 9 Lei 8.429/92</t>
        </is>
      </c>
      <c r="C98" s="17" t="inlineStr">
        <is>
          <t xml:space="preserve">  Independe de dano ao erario. O enriquecimento ilicito por si so configura improbidade.</t>
        </is>
      </c>
      <c r="D98" s="18" t="inlineStr">
        <is>
          <t>ALTA</t>
        </is>
      </c>
      <c r="E98" s="19" t="n">
        <v>0</v>
      </c>
      <c r="F98" s="20" t="n">
        <v>0</v>
      </c>
      <c r="G98" s="21" t="inlineStr">
        <is>
          <t>—</t>
        </is>
      </c>
      <c r="H98" s="22">
        <f>IFERROR(REPT("█",ROUND((E98/3*50+MIN(F98,20)/20*50)/10,0))&amp;REPT("░",10-ROUND((E98/3*50+MIN(F98,20)/20*50)/10,0))&amp;"  "&amp;TEXT((E98/3*50+MIN(F98,20)/20*50)/100,"0%"),"░░░░░░░░░░  0%")</f>
        <v/>
      </c>
    </row>
    <row r="99" ht="48" customHeight="1">
      <c r="B99" s="46" t="inlineStr">
        <is>
          <t xml:space="preserve">  Improbidade - dano ao erario art. 10</t>
        </is>
      </c>
      <c r="C99" s="10" t="inlineStr">
        <is>
          <t xml:space="preserve">  UNICO artigo que ainda admite culpa apos Lei 14.230/2021. Arts. 9 e 11 exigem dolo.</t>
        </is>
      </c>
      <c r="D99" s="11" t="inlineStr">
        <is>
          <t>ALTA</t>
        </is>
      </c>
      <c r="E99" s="12" t="n">
        <v>0</v>
      </c>
      <c r="F99" s="13" t="n">
        <v>0</v>
      </c>
      <c r="G99" s="14" t="inlineStr">
        <is>
          <t>—</t>
        </is>
      </c>
      <c r="H99" s="15">
        <f>IFERROR(REPT("█",ROUND((E99/3*50+MIN(F99,20)/20*50)/10,0))&amp;REPT("░",10-ROUND((E99/3*50+MIN(F99,20)/20*50)/10,0))&amp;"  "&amp;TEXT((E99/3*50+MIN(F99,20)/20*50)/100,"0%"),"░░░░░░░░░░  0%")</f>
        <v/>
      </c>
    </row>
    <row r="100" ht="48" customHeight="1">
      <c r="B100" s="47" t="inlineStr">
        <is>
          <t xml:space="preserve">  Improbidade - violacao de principios art. 11</t>
        </is>
      </c>
      <c r="C100" s="17" t="inlineStr">
        <is>
          <t xml:space="preserve">  Violar principio SEM dolo especifico nao configura improbidade apos Lei 14.230.</t>
        </is>
      </c>
      <c r="D100" s="18" t="inlineStr">
        <is>
          <t>ALTA</t>
        </is>
      </c>
      <c r="E100" s="19" t="n">
        <v>0</v>
      </c>
      <c r="F100" s="20" t="n">
        <v>0</v>
      </c>
      <c r="G100" s="21" t="inlineStr">
        <is>
          <t>—</t>
        </is>
      </c>
      <c r="H100" s="22">
        <f>IFERROR(REPT("█",ROUND((E100/3*50+MIN(F100,20)/20*50)/10,0))&amp;REPT("░",10-ROUND((E100/3*50+MIN(F100,20)/20*50)/10,0))&amp;"  "&amp;TEXT((E100/3*50+MIN(F100,20)/20*50)/100,"0%"),"░░░░░░░░░░  0%")</f>
        <v/>
      </c>
    </row>
    <row r="101" ht="48" customHeight="1">
      <c r="B101" s="46" t="inlineStr">
        <is>
          <t xml:space="preserve">  Dolo especifico - Lei 14.230/2021</t>
        </is>
      </c>
      <c r="C101" s="10" t="inlineStr">
        <is>
          <t xml:space="preserve">  Culpa nao basta mais. Qual artigo ainda admite culpa? Somente o art. 10.</t>
        </is>
      </c>
      <c r="D101" s="11" t="inlineStr">
        <is>
          <t>ALTA</t>
        </is>
      </c>
      <c r="E101" s="12" t="n">
        <v>0</v>
      </c>
      <c r="F101" s="13" t="n">
        <v>0</v>
      </c>
      <c r="G101" s="14" t="inlineStr">
        <is>
          <t>—</t>
        </is>
      </c>
      <c r="H101" s="15">
        <f>IFERROR(REPT("█",ROUND((E101/3*50+MIN(F101,20)/20*50)/10,0))&amp;REPT("░",10-ROUND((E101/3*50+MIN(F101,20)/20*50)/10,0))&amp;"  "&amp;TEXT((E101/3*50+MIN(F101,20)/20*50)/100,"0%"),"░░░░░░░░░░  0%")</f>
        <v/>
      </c>
    </row>
    <row r="102" ht="48" customHeight="1">
      <c r="B102" s="47" t="inlineStr">
        <is>
          <t xml:space="preserve">  Sancoes da Lei de Improbidade arts. 9, 10 e 11</t>
        </is>
      </c>
      <c r="C102" s="17" t="inlineStr">
        <is>
          <t xml:space="preserve">  Cada artigo tem sancoes diferentes. FCC frequentemente troca as sancoes entre artigos.</t>
        </is>
      </c>
      <c r="D102" s="18" t="inlineStr">
        <is>
          <t>MEDIA</t>
        </is>
      </c>
      <c r="E102" s="19" t="n">
        <v>0</v>
      </c>
      <c r="F102" s="20" t="n">
        <v>0</v>
      </c>
      <c r="G102" s="21" t="inlineStr">
        <is>
          <t>—</t>
        </is>
      </c>
      <c r="H102" s="22">
        <f>IFERROR(REPT("█",ROUND((E102/3*50+MIN(F102,20)/20*50)/10,0))&amp;REPT("░",10-ROUND((E102/3*50+MIN(F102,20)/20*50)/10,0))&amp;"  "&amp;TEXT((E102/3*50+MIN(F102,20)/20*50)/100,"0%"),"░░░░░░░░░░  0%")</f>
        <v/>
      </c>
    </row>
    <row r="103" ht="48" customHeight="1">
      <c r="B103" s="46" t="inlineStr">
        <is>
          <t xml:space="preserve">  Prescricao da improbidade apos Lei 14.230/2021</t>
        </is>
      </c>
      <c r="C103" s="10" t="inlineStr">
        <is>
          <t xml:space="preserve">  Prazo: 8 anos do fato. FCC confunde com prescricao penal que e de 5 anos.</t>
        </is>
      </c>
      <c r="D103" s="11" t="inlineStr">
        <is>
          <t>MEDIA</t>
        </is>
      </c>
      <c r="E103" s="12" t="n">
        <v>0</v>
      </c>
      <c r="F103" s="13" t="n">
        <v>0</v>
      </c>
      <c r="G103" s="14" t="inlineStr">
        <is>
          <t>—</t>
        </is>
      </c>
      <c r="H103" s="15">
        <f>IFERROR(REPT("█",ROUND((E103/3*50+MIN(F103,20)/20*50)/10,0))&amp;REPT("░",10-ROUND((E103/3*50+MIN(F103,20)/20*50)/10,0))&amp;"  "&amp;TEXT((E103/3*50+MIN(F103,20)/20*50)/100,"0%"),"░░░░░░░░░░  0%")</f>
        <v/>
      </c>
    </row>
    <row r="104" ht="48" customHeight="1">
      <c r="B104" s="47" t="inlineStr">
        <is>
          <t xml:space="preserve">  Processo Administrativo Lei 9.784/99 - principios</t>
        </is>
      </c>
      <c r="C104" s="17" t="inlineStr">
        <is>
          <t xml:space="preserve">  FCC insere principios que NAO estao na lei. Leia o art. 2 literalmente.</t>
        </is>
      </c>
      <c r="D104" s="18" t="inlineStr">
        <is>
          <t>ALTA</t>
        </is>
      </c>
      <c r="E104" s="19" t="n">
        <v>0</v>
      </c>
      <c r="F104" s="20" t="n">
        <v>0</v>
      </c>
      <c r="G104" s="21" t="inlineStr">
        <is>
          <t>—</t>
        </is>
      </c>
      <c r="H104" s="22">
        <f>IFERROR(REPT("█",ROUND((E104/3*50+MIN(F104,20)/20*50)/10,0))&amp;REPT("░",10-ROUND((E104/3*50+MIN(F104,20)/20*50)/10,0))&amp;"  "&amp;TEXT((E104/3*50+MIN(F104,20)/20*50)/100,"0%"),"░░░░░░░░░░  0%")</f>
        <v/>
      </c>
    </row>
    <row r="105" ht="48" customHeight="1">
      <c r="B105" s="46" t="inlineStr">
        <is>
          <t xml:space="preserve">  Direitos e deveres do administrado arts. 3 e 4</t>
        </is>
      </c>
      <c r="C105" s="10" t="inlineStr">
        <is>
          <t xml:space="preserve">  FCC troca direito (art. 3) com dever (art. 4). Ciencia da tramitacao e direito.</t>
        </is>
      </c>
      <c r="D105" s="11" t="inlineStr">
        <is>
          <t>MEDIA</t>
        </is>
      </c>
      <c r="E105" s="12" t="n">
        <v>0</v>
      </c>
      <c r="F105" s="13" t="n">
        <v>0</v>
      </c>
      <c r="G105" s="14" t="inlineStr">
        <is>
          <t>—</t>
        </is>
      </c>
      <c r="H105" s="15">
        <f>IFERROR(REPT("█",ROUND((E105/3*50+MIN(F105,20)/20*50)/10,0))&amp;REPT("░",10-ROUND((E105/3*50+MIN(F105,20)/20*50)/10,0))&amp;"  "&amp;TEXT((E105/3*50+MIN(F105,20)/20*50)/100,"0%"),"░░░░░░░░░░  0%")</f>
        <v/>
      </c>
    </row>
    <row r="106" ht="26" customHeight="1">
      <c r="B106" s="23" t="inlineStr">
        <is>
          <t xml:space="preserve">  MEDIA — Etica no Servico Publico</t>
        </is>
      </c>
      <c r="C106" s="160" t="n"/>
      <c r="D106" s="48">
        <f>IFERROR(TEXT(COUNTIF(D93:D105,"ALTA")/13,"0%")&amp;" ALTA","—")</f>
        <v/>
      </c>
      <c r="E106" s="49">
        <f>IFERROR(ROUND(AVERAGE(E93:E105),1)&amp;" / 3","—")</f>
        <v/>
      </c>
      <c r="F106" s="48">
        <f>IFERROR(SUM(F93:F105)&amp;" q","0")</f>
        <v/>
      </c>
      <c r="G106" s="48">
        <f>IFERROR(TEXT(COUNTIFS(E93:E105,3,F93:F105,"&gt;="&amp;20)/13,"0%")&amp;" dom.","0%")</f>
        <v/>
      </c>
      <c r="H106" s="50">
        <f>IFERROR(REPT("█",ROUND((AVERAGE(E93:E105)/3*50+MIN(MIN(AVERAGE(F93:F105),20),20)/20*50)/10,0))&amp;REPT("░",10-ROUND((AVERAGE(E93:E105)/3*50+MIN(MIN(AVERAGE(F93:F105),20),20)/20*50)/10,0))&amp;"  "&amp;TEXT((AVERAGE(E93:E105)/3*50+MIN(MIN(AVERAGE(F93:F105),20),20)/20*50)/100,"0%"),"░░░░░░░░░░  0%")</f>
        <v/>
      </c>
    </row>
    <row r="108" ht="28" customHeight="1">
      <c r="B108" s="163" t="inlineStr">
        <is>
          <t xml:space="preserve">  MATEMATICA FINANCEIRA, ESTATISTICA E RACIOCINIO LOGICO     |     15% do edital     |     ~12 questoes</t>
        </is>
      </c>
    </row>
    <row r="109" ht="32" customHeight="1">
      <c r="B109" s="164" t="inlineStr">
        <is>
          <t>ASSUNTO / TOPICO DO EDITAL</t>
        </is>
      </c>
      <c r="C109" s="164" t="inlineStr">
        <is>
          <t>ARMADILHA DA BANCA FCC</t>
        </is>
      </c>
      <c r="D109" s="164" t="inlineStr">
        <is>
          <t>FCC
COBRA</t>
        </is>
      </c>
      <c r="E109" s="164" t="inlineStr">
        <is>
          <t>DOMINIO
(0-3)</t>
        </is>
      </c>
      <c r="F109" s="164" t="inlineStr">
        <is>
          <t>QUESTOES
FEITAS</t>
        </is>
      </c>
      <c r="G109" s="164" t="inlineStr">
        <is>
          <t>ULTIMA
REVISAO</t>
        </is>
      </c>
      <c r="H109" s="164" t="inlineStr">
        <is>
          <t>PROGRESSO
(automatico)</t>
        </is>
      </c>
    </row>
    <row r="110" ht="30" customHeight="1">
      <c r="B110" s="165" t="inlineStr">
        <is>
          <t xml:space="preserve">  Juros simples e compostos - montante e juros</t>
        </is>
      </c>
      <c r="C110" s="166" t="inlineStr">
        <is>
          <t xml:space="preserve">  FCC troca fórmula de juros simples com composto. Lembre: simples = linear, composto = exponencial</t>
        </is>
      </c>
      <c r="D110" s="167" t="inlineStr">
        <is>
          <t>ALTA</t>
        </is>
      </c>
      <c r="E110" s="168" t="n">
        <v>0</v>
      </c>
      <c r="F110" s="169" t="n">
        <v>0</v>
      </c>
      <c r="G110" s="170" t="inlineStr">
        <is>
          <t>—</t>
        </is>
      </c>
      <c r="H110" s="171">
        <f>IFERROR(REPT("█",ROUND((E110/3*50+MIN(F110,20)/20*50),0))&amp;REPT("░",50-ROUND((E110/3*50+MIN(F110,20)/20*50),0)),"░░░░░░░░░░░░░░░░░░░░░░░░░░░░░░░░░░░░░░░░░░░░░░░░░░")</f>
        <v/>
      </c>
    </row>
    <row r="111" ht="30" customHeight="1">
      <c r="B111" s="165" t="inlineStr">
        <is>
          <t xml:space="preserve">  Taxa real vs taxa nominal e taxas equivalentes</t>
        </is>
      </c>
      <c r="C111" s="166" t="inlineStr">
        <is>
          <t xml:space="preserve">  FCC pede conversão entre taxas. Taxa real = [(1+nominal)/(1+inflação)] - 1</t>
        </is>
      </c>
      <c r="D111" s="167" t="inlineStr">
        <is>
          <t>ALTA</t>
        </is>
      </c>
      <c r="E111" s="168" t="n">
        <v>0</v>
      </c>
      <c r="F111" s="169" t="n">
        <v>0</v>
      </c>
      <c r="G111" s="170" t="inlineStr">
        <is>
          <t>—</t>
        </is>
      </c>
      <c r="H111" s="171">
        <f>IFERROR(REPT("█",ROUND((E111/3*50+MIN(F111,20)/20*50),0))&amp;REPT("░",50-ROUND((E111/3*50+MIN(F111,20)/20*50),0)),"░░░░░░░░░░░░░░░░░░░░░░░░░░░░░░░░░░░░░░░░░░░░░░░░░░")</f>
        <v/>
      </c>
    </row>
    <row r="112" ht="30" customHeight="1">
      <c r="B112" s="165" t="inlineStr">
        <is>
          <t xml:space="preserve">  Descontos simples e compostos (racional e comercial)</t>
        </is>
      </c>
      <c r="C112" s="166" t="inlineStr">
        <is>
          <t xml:space="preserve">  FCC troca desconto racional (por fora) com comercial (por dentro). Racional = sobre valor futuro</t>
        </is>
      </c>
      <c r="D112" s="167" t="inlineStr">
        <is>
          <t>MEDIA</t>
        </is>
      </c>
      <c r="E112" s="168" t="n">
        <v>0</v>
      </c>
      <c r="F112" s="169" t="n">
        <v>0</v>
      </c>
      <c r="G112" s="170" t="inlineStr">
        <is>
          <t>—</t>
        </is>
      </c>
      <c r="H112" s="171">
        <f>IFERROR(REPT("█",ROUND((E112/3*50+MIN(F112,20)/20*50),0))&amp;REPT("░",50-ROUND((E112/3*50+MIN(F112,20)/20*50),0)),"░░░░░░░░░░░░░░░░░░░░░░░░░░░░░░░░░░░░░░░░░░░░░░░░░░")</f>
        <v/>
      </c>
    </row>
    <row r="113" ht="30" customHeight="1">
      <c r="B113" s="165" t="inlineStr">
        <is>
          <t xml:space="preserve">  Amortizações - Sistemas Price, SAC e SAM</t>
        </is>
      </c>
      <c r="C113" s="166" t="inlineStr">
        <is>
          <t xml:space="preserve">  FCC troca parcelas constantes (Price) com amortizações constantes (SAC). Price = parcela fixa</t>
        </is>
      </c>
      <c r="D113" s="167" t="inlineStr">
        <is>
          <t>ALTA</t>
        </is>
      </c>
      <c r="E113" s="168" t="n">
        <v>0</v>
      </c>
      <c r="F113" s="169" t="n">
        <v>0</v>
      </c>
      <c r="G113" s="170" t="inlineStr">
        <is>
          <t>—</t>
        </is>
      </c>
      <c r="H113" s="171">
        <f>IFERROR(REPT("█",ROUND((E113/3*50+MIN(F113,20)/20*50),0))&amp;REPT("░",50-ROUND((E113/3*50+MIN(F113,20)/20*50),0)),"░░░░░░░░░░░░░░░░░░░░░░░░░░░░░░░░░░░░░░░░░░░░░░░░░░")</f>
        <v/>
      </c>
    </row>
    <row r="114" ht="30" customHeight="1">
      <c r="B114" s="165" t="inlineStr">
        <is>
          <t xml:space="preserve">  Estatística descritiva - média, mediana, moda, variância e desvio padrão</t>
        </is>
      </c>
      <c r="C114" s="166" t="inlineStr">
        <is>
          <t xml:space="preserve">  FCC pede qual medida é mais adequada para cada situação. Mediana = mais robusta a outliers</t>
        </is>
      </c>
      <c r="D114" s="167" t="inlineStr">
        <is>
          <t>ALTA</t>
        </is>
      </c>
      <c r="E114" s="168" t="n">
        <v>0</v>
      </c>
      <c r="F114" s="169" t="n">
        <v>0</v>
      </c>
      <c r="G114" s="170" t="inlineStr">
        <is>
          <t>—</t>
        </is>
      </c>
      <c r="H114" s="171">
        <f>IFERROR(REPT("█",ROUND((E114/3*50+MIN(F114,20)/20*50),0))&amp;REPT("░",50-ROUND((E114/3*50+MIN(F114,20)/20*50),0)),"░░░░░░░░░░░░░░░░░░░░░░░░░░░░░░░░░░░░░░░░░░░░░░░░░░")</f>
        <v/>
      </c>
    </row>
    <row r="115" ht="30" customHeight="1">
      <c r="B115" s="165" t="inlineStr">
        <is>
          <t xml:space="preserve">  Probabilidade - conceito, espaço amostral e distribuições</t>
        </is>
      </c>
      <c r="C115" s="166" t="inlineStr">
        <is>
          <t xml:space="preserve">  FCC usa probabilidade condicional. P(A|B) = P(A∩B)/P(B)</t>
        </is>
      </c>
      <c r="D115" s="167" t="inlineStr">
        <is>
          <t>MEDIA</t>
        </is>
      </c>
      <c r="E115" s="168" t="n">
        <v>0</v>
      </c>
      <c r="F115" s="169" t="n">
        <v>0</v>
      </c>
      <c r="G115" s="170" t="inlineStr">
        <is>
          <t>—</t>
        </is>
      </c>
      <c r="H115" s="171">
        <f>IFERROR(REPT("█",ROUND((E115/3*50+MIN(F115,20)/20*50),0))&amp;REPT("░",50-ROUND((E115/3*50+MIN(F115,20)/20*50),0)),"░░░░░░░░░░░░░░░░░░░░░░░░░░░░░░░░░░░░░░░░░░░░░░░░░░")</f>
        <v/>
      </c>
    </row>
    <row r="116" ht="30" customHeight="1">
      <c r="B116" s="165" t="inlineStr">
        <is>
          <t xml:space="preserve">  Distribuições: Bernoulli, Binomial, Normal, Poisson</t>
        </is>
      </c>
      <c r="C116" s="166" t="inlineStr">
        <is>
          <t xml:space="preserve">  FCC pede qual distribuição usar em cada contexto. Normal = fenômenos naturais</t>
        </is>
      </c>
      <c r="D116" s="167" t="inlineStr">
        <is>
          <t>MEDIA</t>
        </is>
      </c>
      <c r="E116" s="168" t="n">
        <v>0</v>
      </c>
      <c r="F116" s="169" t="n">
        <v>0</v>
      </c>
      <c r="G116" s="170" t="inlineStr">
        <is>
          <t>—</t>
        </is>
      </c>
      <c r="H116" s="171">
        <f>IFERROR(REPT("█",ROUND((E116/3*50+MIN(F116,20)/20*50),0))&amp;REPT("░",50-ROUND((E116/3*50+MIN(F116,20)/20*50),0)),"░░░░░░░░░░░░░░░░░░░░░░░░░░░░░░░░░░░░░░░░░░░░░░░░░░")</f>
        <v/>
      </c>
    </row>
    <row r="117" ht="30" customHeight="1">
      <c r="B117" s="165" t="inlineStr">
        <is>
          <t xml:space="preserve">  Inferência estatística - intervalos de confiança e testes de hipótese</t>
        </is>
      </c>
      <c r="C117" s="166" t="inlineStr">
        <is>
          <t xml:space="preserve">  FCC confunde nível de confiança com nível de significância. α = 1 - nível de confiança</t>
        </is>
      </c>
      <c r="D117" s="167" t="inlineStr">
        <is>
          <t>MEDIA</t>
        </is>
      </c>
      <c r="E117" s="168" t="n">
        <v>0</v>
      </c>
      <c r="F117" s="169" t="n">
        <v>0</v>
      </c>
      <c r="G117" s="170" t="inlineStr">
        <is>
          <t>—</t>
        </is>
      </c>
      <c r="H117" s="171">
        <f>IFERROR(REPT("█",ROUND((E117/3*50+MIN(F117,20)/20*50),0))&amp;REPT("░",50-ROUND((E117/3*50+MIN(F117,20)/20*50),0)),"░░░░░░░░░░░░░░░░░░░░░░░░░░░░░░░░░░░░░░░░░░░░░░░░░░")</f>
        <v/>
      </c>
    </row>
    <row r="118" ht="30" customHeight="1">
      <c r="B118" s="165" t="inlineStr">
        <is>
          <t xml:space="preserve">  Correlação e regressão linear simples</t>
        </is>
      </c>
      <c r="C118" s="166" t="inlineStr">
        <is>
          <t xml:space="preserve">  FCC pede interpretação do coeficiente R². R²=1 = ajuste perfeito</t>
        </is>
      </c>
      <c r="D118" s="167" t="inlineStr">
        <is>
          <t>MEDIA</t>
        </is>
      </c>
      <c r="E118" s="168" t="n">
        <v>0</v>
      </c>
      <c r="F118" s="169" t="n">
        <v>0</v>
      </c>
      <c r="G118" s="170" t="inlineStr">
        <is>
          <t>—</t>
        </is>
      </c>
      <c r="H118" s="171">
        <f>IFERROR(REPT("█",ROUND((E118/3*50+MIN(F118,20)/20*50),0))&amp;REPT("░",50-ROUND((E118/3*50+MIN(F118,20)/20*50),0)),"░░░░░░░░░░░░░░░░░░░░░░░░░░░░░░░░░░░░░░░░░░░░░░░░░░")</f>
        <v/>
      </c>
    </row>
    <row r="119" ht="30" customHeight="1">
      <c r="B119" s="165" t="inlineStr">
        <is>
          <t xml:space="preserve">  Raciocínio lógico - proposições, conectivos e tabela verdade</t>
        </is>
      </c>
      <c r="C119" s="166" t="inlineStr">
        <is>
          <t xml:space="preserve">  FCC usa a forma lógica para invalidar alternativas. Atenção à negação de proposições compostas</t>
        </is>
      </c>
      <c r="D119" s="167" t="inlineStr">
        <is>
          <t>ALTA</t>
        </is>
      </c>
      <c r="E119" s="168" t="n">
        <v>0</v>
      </c>
      <c r="F119" s="169" t="n">
        <v>0</v>
      </c>
      <c r="G119" s="170" t="inlineStr">
        <is>
          <t>—</t>
        </is>
      </c>
      <c r="H119" s="171">
        <f>IFERROR(REPT("█",ROUND((E119/3*50+MIN(F119,20)/20*50),0))&amp;REPT("░",50-ROUND((E119/3*50+MIN(F119,20)/20*50),0)),"░░░░░░░░░░░░░░░░░░░░░░░░░░░░░░░░░░░░░░░░░░░░░░░░░░")</f>
        <v/>
      </c>
    </row>
    <row r="120" ht="30" customHeight="1">
      <c r="B120" s="165" t="inlineStr">
        <is>
          <t xml:space="preserve">  Raciocínio lógico - silogismos e argumentação válida</t>
        </is>
      </c>
      <c r="C120" s="166" t="inlineStr">
        <is>
          <t xml:space="preserve">  FCC pede se o argumento é válido ou não. Válido ≠ verdadeiro</t>
        </is>
      </c>
      <c r="D120" s="167" t="inlineStr">
        <is>
          <t>ALTA</t>
        </is>
      </c>
      <c r="E120" s="168" t="n">
        <v>0</v>
      </c>
      <c r="F120" s="169" t="n">
        <v>0</v>
      </c>
      <c r="G120" s="170" t="inlineStr">
        <is>
          <t>—</t>
        </is>
      </c>
      <c r="H120" s="171">
        <f>IFERROR(REPT("█",ROUND((E120/3*50+MIN(F120,20)/20*50),0))&amp;REPT("░",50-ROUND((E120/3*50+MIN(F120,20)/20*50),0)),"░░░░░░░░░░░░░░░░░░░░░░░░░░░░░░░░░░░░░░░░░░░░░░░░░░")</f>
        <v/>
      </c>
    </row>
    <row r="121" ht="30" customHeight="1">
      <c r="B121" s="165" t="inlineStr">
        <is>
          <t xml:space="preserve">  Combinatória - arranjos, permutações e combinações</t>
        </is>
      </c>
      <c r="C121" s="166" t="inlineStr">
        <is>
          <t xml:space="preserve">  FCC troca fórmula de combinação com arranjo. Combinação = ordem não importa</t>
        </is>
      </c>
      <c r="D121" s="167" t="inlineStr">
        <is>
          <t>MEDIA</t>
        </is>
      </c>
      <c r="E121" s="168" t="n">
        <v>0</v>
      </c>
      <c r="F121" s="169" t="n">
        <v>0</v>
      </c>
      <c r="G121" s="170" t="inlineStr">
        <is>
          <t>—</t>
        </is>
      </c>
      <c r="H121" s="171">
        <f>IFERROR(REPT("█",ROUND((E121/3*50+MIN(F121,20)/20*50),0))&amp;REPT("░",50-ROUND((E121/3*50+MIN(F121,20)/20*50),0)),"░░░░░░░░░░░░░░░░░░░░░░░░░░░░░░░░░░░░░░░░░░░░░░░░░░")</f>
        <v/>
      </c>
    </row>
    <row r="122" ht="22" customHeight="1">
      <c r="B122" s="172" t="inlineStr">
        <is>
          <t xml:space="preserve">  MEDIA — MATEMATICA FINANCEIRA, ESTATISTICA E RACIOCINIO LOGICO</t>
        </is>
      </c>
      <c r="C122" s="173" t="n"/>
      <c r="D122" s="174">
        <f>IFERROR(TEXT(COUNTIF(D110:D121,"ALTA")/COUNTA(D110:D121),"0%")&amp;" ALTA | "&amp;TEXT(COUNTIF(D110:D121,"MEDIA")/COUNTA(D110:D121),"0%")&amp;" MEDIA","—")</f>
        <v/>
      </c>
      <c r="E122" s="173" t="n"/>
      <c r="F122" s="173" t="n"/>
      <c r="G122" s="173" t="n"/>
      <c r="H122" s="173" t="n"/>
    </row>
    <row r="123" ht="28" customHeight="1">
      <c r="B123" s="163" t="inlineStr">
        <is>
          <t xml:space="preserve">  ADMINISTRACAO E GOVERNANCA PUBLICA     |     12% do edital     |     ~10 questoes</t>
        </is>
      </c>
    </row>
    <row r="124" ht="32" customHeight="1">
      <c r="B124" s="164" t="inlineStr">
        <is>
          <t>ASSUNTO / TOPICO DO EDITAL</t>
        </is>
      </c>
      <c r="C124" s="164" t="inlineStr">
        <is>
          <t>ARMADILHA DA BANCA FCC</t>
        </is>
      </c>
      <c r="D124" s="164" t="inlineStr">
        <is>
          <t>FCC
COBRA</t>
        </is>
      </c>
      <c r="E124" s="164" t="inlineStr">
        <is>
          <t>DOMINIO
(0-3)</t>
        </is>
      </c>
      <c r="F124" s="164" t="inlineStr">
        <is>
          <t>QUESTOES
FEITAS</t>
        </is>
      </c>
      <c r="G124" s="164" t="inlineStr">
        <is>
          <t>ULTIMA
REVISAO</t>
        </is>
      </c>
      <c r="H124" s="164" t="inlineStr">
        <is>
          <t>PROGRESSO
(automatico)</t>
        </is>
      </c>
    </row>
    <row r="125" ht="30" customHeight="1">
      <c r="B125" s="165" t="inlineStr">
        <is>
          <t xml:space="preserve">  Competências da Administração Fazendária do Estado do Ceará</t>
        </is>
      </c>
      <c r="C125" s="166" t="inlineStr">
        <is>
          <t xml:space="preserve">  Cobrado conforme Retificação 002/2026. Tributação, arrecadação e fiscalização fazendária do Ceará</t>
        </is>
      </c>
      <c r="D125" s="167" t="inlineStr">
        <is>
          <t>ALTA</t>
        </is>
      </c>
      <c r="E125" s="168" t="n">
        <v>0</v>
      </c>
      <c r="F125" s="169" t="n">
        <v>0</v>
      </c>
      <c r="G125" s="170" t="inlineStr">
        <is>
          <t>—</t>
        </is>
      </c>
      <c r="H125" s="171">
        <f>IFERROR(REPT("█",ROUND((E125/3*50+MIN(F125,20)/20*50),0))&amp;REPT("░",50-ROUND((E125/3*50+MIN(F125,20)/20*50),0)),"░░░░░░░░░░░░░░░░░░░░░░░░░░░░░░░░░░░░░░░░░░░░░░░░░░")</f>
        <v/>
      </c>
    </row>
    <row r="126" ht="30" customHeight="1">
      <c r="B126" s="165" t="inlineStr">
        <is>
          <t xml:space="preserve">  Gestão de suprimentos e logística na administração pública</t>
        </is>
      </c>
      <c r="C126" s="166" t="inlineStr">
        <is>
          <t xml:space="preserve">  FCC cobra conceitos de supply chain adaptados ao setor público</t>
        </is>
      </c>
      <c r="D126" s="167" t="inlineStr">
        <is>
          <t>MEDIA</t>
        </is>
      </c>
      <c r="E126" s="168" t="n">
        <v>0</v>
      </c>
      <c r="F126" s="169" t="n">
        <v>0</v>
      </c>
      <c r="G126" s="170" t="inlineStr">
        <is>
          <t>—</t>
        </is>
      </c>
      <c r="H126" s="171">
        <f>IFERROR(REPT("█",ROUND((E126/3*50+MIN(F126,20)/20*50),0))&amp;REPT("░",50-ROUND((E126/3*50+MIN(F126,20)/20*50),0)),"░░░░░░░░░░░░░░░░░░░░░░░░░░░░░░░░░░░░░░░░░░░░░░░░░░")</f>
        <v/>
      </c>
    </row>
    <row r="127" ht="30" customHeight="1">
      <c r="B127" s="165" t="inlineStr">
        <is>
          <t xml:space="preserve">  Governança pública - conceito, princípios e modelos</t>
        </is>
      </c>
      <c r="C127" s="166" t="inlineStr">
        <is>
          <t xml:space="preserve">  FCC confunde governança com gestão. Governança = direção e controle. Gestão = execução</t>
        </is>
      </c>
      <c r="D127" s="167" t="inlineStr">
        <is>
          <t>ALTA</t>
        </is>
      </c>
      <c r="E127" s="168" t="n">
        <v>0</v>
      </c>
      <c r="F127" s="169" t="n">
        <v>0</v>
      </c>
      <c r="G127" s="170" t="inlineStr">
        <is>
          <t>—</t>
        </is>
      </c>
      <c r="H127" s="171">
        <f>IFERROR(REPT("█",ROUND((E127/3*50+MIN(F127,20)/20*50),0))&amp;REPT("░",50-ROUND((E127/3*50+MIN(F127,20)/20*50),0)),"░░░░░░░░░░░░░░░░░░░░░░░░░░░░░░░░░░░░░░░░░░░░░░░░░░")</f>
        <v/>
      </c>
    </row>
    <row r="128" ht="30" customHeight="1">
      <c r="B128" s="165" t="inlineStr">
        <is>
          <t xml:space="preserve">  Gestão de riscos na AP - ISO 31000 e modelo de três linhas</t>
        </is>
      </c>
      <c r="C128" s="166" t="inlineStr">
        <is>
          <t xml:space="preserve">  FCC cobra o modelo COSO e três linhas de defesa. 1ª linha = operação, 2ª = controle, 3ª = auditoria</t>
        </is>
      </c>
      <c r="D128" s="167" t="inlineStr">
        <is>
          <t>ALTA</t>
        </is>
      </c>
      <c r="E128" s="168" t="n">
        <v>0</v>
      </c>
      <c r="F128" s="169" t="n">
        <v>0</v>
      </c>
      <c r="G128" s="170" t="inlineStr">
        <is>
          <t>—</t>
        </is>
      </c>
      <c r="H128" s="171">
        <f>IFERROR(REPT("█",ROUND((E128/3*50+MIN(F128,20)/20*50),0))&amp;REPT("░",50-ROUND((E128/3*50+MIN(F128,20)/20*50),0)),"░░░░░░░░░░░░░░░░░░░░░░░░░░░░░░░░░░░░░░░░░░░░░░░░░░")</f>
        <v/>
      </c>
    </row>
    <row r="129" ht="30" customHeight="1">
      <c r="B129" s="165" t="inlineStr">
        <is>
          <t xml:space="preserve">  Programa de Integridade - conceito e estrutura</t>
        </is>
      </c>
      <c r="C129" s="166" t="inlineStr">
        <is>
          <t xml:space="preserve">  Lei 12.846/2013 (Anticorrupção) exige programa de integridade. FCC cobra os elementos do programa</t>
        </is>
      </c>
      <c r="D129" s="167" t="inlineStr">
        <is>
          <t>MEDIA</t>
        </is>
      </c>
      <c r="E129" s="168" t="n">
        <v>0</v>
      </c>
      <c r="F129" s="169" t="n">
        <v>0</v>
      </c>
      <c r="G129" s="170" t="inlineStr">
        <is>
          <t>—</t>
        </is>
      </c>
      <c r="H129" s="171">
        <f>IFERROR(REPT("█",ROUND((E129/3*50+MIN(F129,20)/20*50),0))&amp;REPT("░",50-ROUND((E129/3*50+MIN(F129,20)/20*50),0)),"░░░░░░░░░░░░░░░░░░░░░░░░░░░░░░░░░░░░░░░░░░░░░░░░░░")</f>
        <v/>
      </c>
    </row>
    <row r="130" ht="30" customHeight="1">
      <c r="B130" s="165" t="inlineStr">
        <is>
          <t xml:space="preserve">  Ética e conduta do servidor público estadual do Ceará</t>
        </is>
      </c>
      <c r="C130" s="166" t="inlineStr">
        <is>
          <t xml:space="preserve">  Código de Ética específico do CE. FCC cobra proibições e obrigações dos servidores</t>
        </is>
      </c>
      <c r="D130" s="167" t="inlineStr">
        <is>
          <t>ALTA</t>
        </is>
      </c>
      <c r="E130" s="168" t="n">
        <v>0</v>
      </c>
      <c r="F130" s="169" t="n">
        <v>0</v>
      </c>
      <c r="G130" s="170" t="inlineStr">
        <is>
          <t>—</t>
        </is>
      </c>
      <c r="H130" s="171">
        <f>IFERROR(REPT("█",ROUND((E130/3*50+MIN(F130,20)/20*50),0))&amp;REPT("░",50-ROUND((E130/3*50+MIN(F130,20)/20*50),0)),"░░░░░░░░░░░░░░░░░░░░░░░░░░░░░░░░░░░░░░░░░░░░░░░░░░")</f>
        <v/>
      </c>
    </row>
    <row r="131" ht="30" customHeight="1">
      <c r="B131" s="165" t="inlineStr">
        <is>
          <t xml:space="preserve">  Assédio moral e sexual no trabalho - Convenção 190 OIT</t>
        </is>
      </c>
      <c r="C131" s="166" t="inlineStr">
        <is>
          <t xml:space="preserve">  FCC cobra a Convenção nº 190/2019 da OIT no contexto do serviço público</t>
        </is>
      </c>
      <c r="D131" s="167" t="inlineStr">
        <is>
          <t>MEDIA</t>
        </is>
      </c>
      <c r="E131" s="168" t="n">
        <v>0</v>
      </c>
      <c r="F131" s="169" t="n">
        <v>0</v>
      </c>
      <c r="G131" s="170" t="inlineStr">
        <is>
          <t>—</t>
        </is>
      </c>
      <c r="H131" s="171">
        <f>IFERROR(REPT("█",ROUND((E131/3*50+MIN(F131,20)/20*50),0))&amp;REPT("░",50-ROUND((E131/3*50+MIN(F131,20)/20*50),0)),"░░░░░░░░░░░░░░░░░░░░░░░░░░░░░░░░░░░░░░░░░░░░░░░░░░")</f>
        <v/>
      </c>
    </row>
    <row r="132" ht="30" customHeight="1">
      <c r="B132" s="165" t="inlineStr">
        <is>
          <t xml:space="preserve">  Controle interno e externo na Administração Pública</t>
        </is>
      </c>
      <c r="C132" s="166" t="inlineStr">
        <is>
          <t xml:space="preserve">  FCC troca controle interno (própria adm.) com controle externo (TCE, TCU, Legislativo)</t>
        </is>
      </c>
      <c r="D132" s="167" t="inlineStr">
        <is>
          <t>ALTA</t>
        </is>
      </c>
      <c r="E132" s="168" t="n">
        <v>0</v>
      </c>
      <c r="F132" s="169" t="n">
        <v>0</v>
      </c>
      <c r="G132" s="170" t="inlineStr">
        <is>
          <t>—</t>
        </is>
      </c>
      <c r="H132" s="171">
        <f>IFERROR(REPT("█",ROUND((E132/3*50+MIN(F132,20)/20*50),0))&amp;REPT("░",50-ROUND((E132/3*50+MIN(F132,20)/20*50),0)),"░░░░░░░░░░░░░░░░░░░░░░░░░░░░░░░░░░░░░░░░░░░░░░░░░░")</f>
        <v/>
      </c>
    </row>
    <row r="133" ht="30" customHeight="1">
      <c r="B133" s="165" t="inlineStr">
        <is>
          <t xml:space="preserve">  Responsabilização e prestação de contas - accountability</t>
        </is>
      </c>
      <c r="C133" s="166" t="inlineStr">
        <is>
          <t xml:space="preserve">  FCC cobra accountability horizontal (entre poderes) vs vertical (eleições)</t>
        </is>
      </c>
      <c r="D133" s="167" t="inlineStr">
        <is>
          <t>MEDIA</t>
        </is>
      </c>
      <c r="E133" s="168" t="n">
        <v>0</v>
      </c>
      <c r="F133" s="169" t="n">
        <v>0</v>
      </c>
      <c r="G133" s="170" t="inlineStr">
        <is>
          <t>—</t>
        </is>
      </c>
      <c r="H133" s="171">
        <f>IFERROR(REPT("█",ROUND((E133/3*50+MIN(F133,20)/20*50),0))&amp;REPT("░",50-ROUND((E133/3*50+MIN(F133,20)/20*50),0)),"░░░░░░░░░░░░░░░░░░░░░░░░░░░░░░░░░░░░░░░░░░░░░░░░░░")</f>
        <v/>
      </c>
    </row>
    <row r="134" ht="30" customHeight="1">
      <c r="B134" s="165" t="inlineStr">
        <is>
          <t xml:space="preserve">  Processos participativos e formas de controle social</t>
        </is>
      </c>
      <c r="C134" s="166" t="inlineStr">
        <is>
          <t xml:space="preserve">  FCC cobra ouvidorias, conselhos de políticas públicas e transparência ativa vs passiva</t>
        </is>
      </c>
      <c r="D134" s="167" t="inlineStr">
        <is>
          <t>BAIXA</t>
        </is>
      </c>
      <c r="E134" s="168" t="n">
        <v>0</v>
      </c>
      <c r="F134" s="169" t="n">
        <v>0</v>
      </c>
      <c r="G134" s="170" t="inlineStr">
        <is>
          <t>—</t>
        </is>
      </c>
      <c r="H134" s="171">
        <f>IFERROR(REPT("█",ROUND((E134/3*50+MIN(F134,20)/20*50),0))&amp;REPT("░",50-ROUND((E134/3*50+MIN(F134,20)/20*50),0)),"░░░░░░░░░░░░░░░░░░░░░░░░░░░░░░░░░░░░░░░░░░░░░░░░░░")</f>
        <v/>
      </c>
    </row>
    <row r="135" ht="22" customHeight="1">
      <c r="B135" s="172" t="inlineStr">
        <is>
          <t xml:space="preserve">  MEDIA — ADMINISTRACAO E GOVERNANCA PUBLICA</t>
        </is>
      </c>
      <c r="C135" s="173" t="n"/>
      <c r="D135" s="174">
        <f>IFERROR(TEXT(COUNTIF(D125:D134,"ALTA")/COUNTA(D125:D134),"0%")&amp;" ALTA | "&amp;TEXT(COUNTIF(D125:D134,"MEDIA")/COUNTA(D125:D134),"0%")&amp;" MEDIA","—")</f>
        <v/>
      </c>
      <c r="E135" s="173" t="n"/>
      <c r="F135" s="173" t="n"/>
      <c r="G135" s="173" t="n"/>
      <c r="H135" s="173" t="n"/>
    </row>
    <row r="136" ht="28" customHeight="1">
      <c r="B136" s="163" t="inlineStr">
        <is>
          <t xml:space="preserve">  ECONOMIA     |     12% do edital     |     ~10 questoes</t>
        </is>
      </c>
    </row>
    <row r="137" ht="32" customHeight="1">
      <c r="B137" s="164" t="inlineStr">
        <is>
          <t>ASSUNTO / TOPICO DO EDITAL</t>
        </is>
      </c>
      <c r="C137" s="164" t="inlineStr">
        <is>
          <t>ARMADILHA DA BANCA FCC</t>
        </is>
      </c>
      <c r="D137" s="164" t="inlineStr">
        <is>
          <t>FCC
COBRA</t>
        </is>
      </c>
      <c r="E137" s="164" t="inlineStr">
        <is>
          <t>DOMINIO
(0-3)</t>
        </is>
      </c>
      <c r="F137" s="164" t="inlineStr">
        <is>
          <t>QUESTOES
FEITAS</t>
        </is>
      </c>
      <c r="G137" s="164" t="inlineStr">
        <is>
          <t>ULTIMA
REVISAO</t>
        </is>
      </c>
      <c r="H137" s="164" t="inlineStr">
        <is>
          <t>PROGRESSO
(automatico)</t>
        </is>
      </c>
    </row>
    <row r="138" ht="30" customHeight="1">
      <c r="B138" s="165" t="inlineStr">
        <is>
          <t xml:space="preserve">  Microeconomia - oferta, demanda e equilíbrio de mercado</t>
        </is>
      </c>
      <c r="C138" s="166" t="inlineStr">
        <is>
          <t xml:space="preserve">  FCC troca deslocamento da curva (variáveis externas) com movimento sobre a curva (preço)</t>
        </is>
      </c>
      <c r="D138" s="167" t="inlineStr">
        <is>
          <t>ALTA</t>
        </is>
      </c>
      <c r="E138" s="168" t="n">
        <v>0</v>
      </c>
      <c r="F138" s="169" t="n">
        <v>0</v>
      </c>
      <c r="G138" s="170" t="inlineStr">
        <is>
          <t>—</t>
        </is>
      </c>
      <c r="H138" s="171">
        <f>IFERROR(REPT("█",ROUND((E138/3*50+MIN(F138,20)/20*50),0))&amp;REPT("░",50-ROUND((E138/3*50+MIN(F138,20)/20*50),0)),"░░░░░░░░░░░░░░░░░░░░░░░░░░░░░░░░░░░░░░░░░░░░░░░░░░")</f>
        <v/>
      </c>
    </row>
    <row r="139" ht="30" customHeight="1">
      <c r="B139" s="165" t="inlineStr">
        <is>
          <t xml:space="preserve">  Elasticidades - preço, renda e cruzada</t>
        </is>
      </c>
      <c r="C139" s="166" t="inlineStr">
        <is>
          <t xml:space="preserve">  FCC pede interpretação do valor. Elástico &gt; 1, inelástico &lt; 1, unitário = 1</t>
        </is>
      </c>
      <c r="D139" s="167" t="inlineStr">
        <is>
          <t>ALTA</t>
        </is>
      </c>
      <c r="E139" s="168" t="n">
        <v>0</v>
      </c>
      <c r="F139" s="169" t="n">
        <v>0</v>
      </c>
      <c r="G139" s="170" t="inlineStr">
        <is>
          <t>—</t>
        </is>
      </c>
      <c r="H139" s="171">
        <f>IFERROR(REPT("█",ROUND((E139/3*50+MIN(F139,20)/20*50),0))&amp;REPT("░",50-ROUND((E139/3*50+MIN(F139,20)/20*50),0)),"░░░░░░░░░░░░░░░░░░░░░░░░░░░░░░░░░░░░░░░░░░░░░░░░░░")</f>
        <v/>
      </c>
    </row>
    <row r="140" ht="30" customHeight="1">
      <c r="B140" s="165" t="inlineStr">
        <is>
          <t xml:space="preserve">  Estruturas de mercado - concorrência perfeita, monopólio, oligopólio</t>
        </is>
      </c>
      <c r="C140" s="166" t="inlineStr">
        <is>
          <t xml:space="preserve">  FCC cobra diferenças entre estruturas. Monopólio = único vendedor, sem substitutos</t>
        </is>
      </c>
      <c r="D140" s="167" t="inlineStr">
        <is>
          <t>MEDIA</t>
        </is>
      </c>
      <c r="E140" s="168" t="n">
        <v>0</v>
      </c>
      <c r="F140" s="169" t="n">
        <v>0</v>
      </c>
      <c r="G140" s="170" t="inlineStr">
        <is>
          <t>—</t>
        </is>
      </c>
      <c r="H140" s="171">
        <f>IFERROR(REPT("█",ROUND((E140/3*50+MIN(F140,20)/20*50),0))&amp;REPT("░",50-ROUND((E140/3*50+MIN(F140,20)/20*50),0)),"░░░░░░░░░░░░░░░░░░░░░░░░░░░░░░░░░░░░░░░░░░░░░░░░░░")</f>
        <v/>
      </c>
    </row>
    <row r="141" ht="30" customHeight="1">
      <c r="B141" s="165" t="inlineStr">
        <is>
          <t xml:space="preserve">  Economia da tributação - eficiência, equidade e peso morto</t>
        </is>
      </c>
      <c r="C141" s="166" t="inlineStr">
        <is>
          <t xml:space="preserve">  FCC cobra o conceito de peso morto (deadweight loss) causado pelos tributos</t>
        </is>
      </c>
      <c r="D141" s="167" t="inlineStr">
        <is>
          <t>ALTA</t>
        </is>
      </c>
      <c r="E141" s="168" t="n">
        <v>0</v>
      </c>
      <c r="F141" s="169" t="n">
        <v>0</v>
      </c>
      <c r="G141" s="170" t="inlineStr">
        <is>
          <t>—</t>
        </is>
      </c>
      <c r="H141" s="171">
        <f>IFERROR(REPT("█",ROUND((E141/3*50+MIN(F141,20)/20*50),0))&amp;REPT("░",50-ROUND((E141/3*50+MIN(F141,20)/20*50),0)),"░░░░░░░░░░░░░░░░░░░░░░░░░░░░░░░░░░░░░░░░░░░░░░░░░░")</f>
        <v/>
      </c>
    </row>
    <row r="142" ht="30" customHeight="1">
      <c r="B142" s="165" t="inlineStr">
        <is>
          <t xml:space="preserve">  Formas de tributação - impostos diretos vs indiretos</t>
        </is>
      </c>
      <c r="C142" s="166" t="inlineStr">
        <is>
          <t xml:space="preserve">  FCC troca imposto direto (renda, patrimônio) com indireto (consumo, ICMS)</t>
        </is>
      </c>
      <c r="D142" s="167" t="inlineStr">
        <is>
          <t>ALTA</t>
        </is>
      </c>
      <c r="E142" s="168" t="n">
        <v>0</v>
      </c>
      <c r="F142" s="169" t="n">
        <v>0</v>
      </c>
      <c r="G142" s="170" t="inlineStr">
        <is>
          <t>—</t>
        </is>
      </c>
      <c r="H142" s="171">
        <f>IFERROR(REPT("█",ROUND((E142/3*50+MIN(F142,20)/20*50),0))&amp;REPT("░",50-ROUND((E142/3*50+MIN(F142,20)/20*50),0)),"░░░░░░░░░░░░░░░░░░░░░░░░░░░░░░░░░░░░░░░░░░░░░░░░░░")</f>
        <v/>
      </c>
    </row>
    <row r="143" ht="30" customHeight="1">
      <c r="B143" s="165" t="inlineStr">
        <is>
          <t xml:space="preserve">  Curva de Laffer - relação entre alíquota e arrecadação</t>
        </is>
      </c>
      <c r="C143" s="166" t="inlineStr">
        <is>
          <t xml:space="preserve">  FCC cobra que a curva de Laffer mostra um ponto ótimo de alíquota para maximizar receita</t>
        </is>
      </c>
      <c r="D143" s="167" t="inlineStr">
        <is>
          <t>MEDIA</t>
        </is>
      </c>
      <c r="E143" s="168" t="n">
        <v>0</v>
      </c>
      <c r="F143" s="169" t="n">
        <v>0</v>
      </c>
      <c r="G143" s="170" t="inlineStr">
        <is>
          <t>—</t>
        </is>
      </c>
      <c r="H143" s="171">
        <f>IFERROR(REPT("█",ROUND((E143/3*50+MIN(F143,20)/20*50),0))&amp;REPT("░",50-ROUND((E143/3*50+MIN(F143,20)/20*50),0)),"░░░░░░░░░░░░░░░░░░░░░░░░░░░░░░░░░░░░░░░░░░░░░░░░░░")</f>
        <v/>
      </c>
    </row>
    <row r="144" ht="30" customHeight="1">
      <c r="B144" s="165" t="inlineStr">
        <is>
          <t xml:space="preserve">  Macroeconomia - PIB, PNB e medidas de renda nacional</t>
        </is>
      </c>
      <c r="C144" s="166" t="inlineStr">
        <is>
          <t xml:space="preserve">  FCC confunde PIB (território) com PNB (residentes). PIB = soma de VA de todos os setores</t>
        </is>
      </c>
      <c r="D144" s="167" t="inlineStr">
        <is>
          <t>ALTA</t>
        </is>
      </c>
      <c r="E144" s="168" t="n">
        <v>0</v>
      </c>
      <c r="F144" s="169" t="n">
        <v>0</v>
      </c>
      <c r="G144" s="170" t="inlineStr">
        <is>
          <t>—</t>
        </is>
      </c>
      <c r="H144" s="171">
        <f>IFERROR(REPT("█",ROUND((E144/3*50+MIN(F144,20)/20*50),0))&amp;REPT("░",50-ROUND((E144/3*50+MIN(F144,20)/20*50),0)),"░░░░░░░░░░░░░░░░░░░░░░░░░░░░░░░░░░░░░░░░░░░░░░░░░░")</f>
        <v/>
      </c>
    </row>
    <row r="145" ht="30" customHeight="1">
      <c r="B145" s="165" t="inlineStr">
        <is>
          <t xml:space="preserve">  Política fiscal, monetária e cambial</t>
        </is>
      </c>
      <c r="C145" s="166" t="inlineStr">
        <is>
          <t xml:space="preserve">  FCC cobra efeitos de cada política. Expansionista vs contracionista</t>
        </is>
      </c>
      <c r="D145" s="167" t="inlineStr">
        <is>
          <t>ALTA</t>
        </is>
      </c>
      <c r="E145" s="168" t="n">
        <v>0</v>
      </c>
      <c r="F145" s="169" t="n">
        <v>0</v>
      </c>
      <c r="G145" s="170" t="inlineStr">
        <is>
          <t>—</t>
        </is>
      </c>
      <c r="H145" s="171">
        <f>IFERROR(REPT("█",ROUND((E145/3*50+MIN(F145,20)/20*50),0))&amp;REPT("░",50-ROUND((E145/3*50+MIN(F145,20)/20*50),0)),"░░░░░░░░░░░░░░░░░░░░░░░░░░░░░░░░░░░░░░░░░░░░░░░░░░")</f>
        <v/>
      </c>
    </row>
    <row r="146" ht="30" customHeight="1">
      <c r="B146" s="165" t="inlineStr">
        <is>
          <t xml:space="preserve">  Inflação - conceitos, mensuração e correção monetária</t>
        </is>
      </c>
      <c r="C146" s="166" t="inlineStr">
        <is>
          <t xml:space="preserve">  FCC pede diferença entre IPCA, IGPM e INPC. IPCA = índice oficial do governo</t>
        </is>
      </c>
      <c r="D146" s="167" t="inlineStr">
        <is>
          <t>MEDIA</t>
        </is>
      </c>
      <c r="E146" s="168" t="n">
        <v>0</v>
      </c>
      <c r="F146" s="169" t="n">
        <v>0</v>
      </c>
      <c r="G146" s="170" t="inlineStr">
        <is>
          <t>—</t>
        </is>
      </c>
      <c r="H146" s="171">
        <f>IFERROR(REPT("█",ROUND((E146/3*50+MIN(F146,20)/20*50),0))&amp;REPT("░",50-ROUND((E146/3*50+MIN(F146,20)/20*50),0)),"░░░░░░░░░░░░░░░░░░░░░░░░░░░░░░░░░░░░░░░░░░░░░░░░░░")</f>
        <v/>
      </c>
    </row>
    <row r="147" ht="30" customHeight="1">
      <c r="B147" s="165" t="inlineStr">
        <is>
          <t xml:space="preserve">  Sistema tributário como instrumento de distribuição de renda</t>
        </is>
      </c>
      <c r="C147" s="166" t="inlineStr">
        <is>
          <t xml:space="preserve">  FCC cobra progressividade (alíquota cresce com renda) vs regressividade</t>
        </is>
      </c>
      <c r="D147" s="167" t="inlineStr">
        <is>
          <t>MEDIA</t>
        </is>
      </c>
      <c r="E147" s="168" t="n">
        <v>0</v>
      </c>
      <c r="F147" s="169" t="n">
        <v>0</v>
      </c>
      <c r="G147" s="170" t="inlineStr">
        <is>
          <t>—</t>
        </is>
      </c>
      <c r="H147" s="171">
        <f>IFERROR(REPT("█",ROUND((E147/3*50+MIN(F147,20)/20*50),0))&amp;REPT("░",50-ROUND((E147/3*50+MIN(F147,20)/20*50),0)),"░░░░░░░░░░░░░░░░░░░░░░░░░░░░░░░░░░░░░░░░░░░░░░░░░░")</f>
        <v/>
      </c>
    </row>
    <row r="148" ht="22" customHeight="1">
      <c r="B148" s="172" t="inlineStr">
        <is>
          <t xml:space="preserve">  MEDIA — ECONOMIA</t>
        </is>
      </c>
      <c r="C148" s="173" t="n"/>
      <c r="D148" s="174">
        <f>IFERROR(TEXT(COUNTIF(D138:D147,"ALTA")/COUNTA(D138:D147),"0%")&amp;" ALTA | "&amp;TEXT(COUNTIF(D138:D147,"MEDIA")/COUNTA(D138:D147),"0%")&amp;" MEDIA","—")</f>
        <v/>
      </c>
      <c r="E148" s="173" t="n"/>
      <c r="F148" s="173" t="n"/>
      <c r="G148" s="173" t="n"/>
      <c r="H148" s="173" t="n"/>
    </row>
    <row r="149" ht="28" customHeight="1">
      <c r="B149" s="163" t="inlineStr">
        <is>
          <t xml:space="preserve">  DIREITO CIVIL E PENAL     |     15% do edital     |     ~12 questoes</t>
        </is>
      </c>
    </row>
    <row r="150" ht="32" customHeight="1">
      <c r="B150" s="164" t="inlineStr">
        <is>
          <t>ASSUNTO / TOPICO DO EDITAL</t>
        </is>
      </c>
      <c r="C150" s="164" t="inlineStr">
        <is>
          <t>ARMADILHA DA BANCA FCC</t>
        </is>
      </c>
      <c r="D150" s="164" t="inlineStr">
        <is>
          <t>FCC
COBRA</t>
        </is>
      </c>
      <c r="E150" s="164" t="inlineStr">
        <is>
          <t>DOMINIO
(0-3)</t>
        </is>
      </c>
      <c r="F150" s="164" t="inlineStr">
        <is>
          <t>QUESTOES
FEITAS</t>
        </is>
      </c>
      <c r="G150" s="164" t="inlineStr">
        <is>
          <t>ULTIMA
REVISAO</t>
        </is>
      </c>
      <c r="H150" s="164" t="inlineStr">
        <is>
          <t>PROGRESSO
(automatico)</t>
        </is>
      </c>
    </row>
    <row r="151" ht="30" customHeight="1">
      <c r="B151" s="165" t="inlineStr">
        <is>
          <t xml:space="preserve">  Pessoas naturais - capacidade civil, personalidade e domicílio</t>
        </is>
      </c>
      <c r="C151" s="166" t="inlineStr">
        <is>
          <t xml:space="preserve">  FCC troca capacidade de direito (toda pessoa tem) com capacidade de fato (exercício dos atos)</t>
        </is>
      </c>
      <c r="D151" s="167" t="inlineStr">
        <is>
          <t>ALTA</t>
        </is>
      </c>
      <c r="E151" s="168" t="n">
        <v>0</v>
      </c>
      <c r="F151" s="169" t="n">
        <v>0</v>
      </c>
      <c r="G151" s="170" t="inlineStr">
        <is>
          <t>—</t>
        </is>
      </c>
      <c r="H151" s="171">
        <f>IFERROR(REPT("█",ROUND((E151/3*50+MIN(F151,20)/20*50),0))&amp;REPT("░",50-ROUND((E151/3*50+MIN(F151,20)/20*50),0)),"░░░░░░░░░░░░░░░░░░░░░░░░░░░░░░░░░░░░░░░░░░░░░░░░░░")</f>
        <v/>
      </c>
    </row>
    <row r="152" ht="30" customHeight="1">
      <c r="B152" s="165" t="inlineStr">
        <is>
          <t xml:space="preserve">  Pessoas jurídicas - conceito, classificação e responsabilidade</t>
        </is>
      </c>
      <c r="C152" s="166" t="inlineStr">
        <is>
          <t xml:space="preserve">  FCC cobra a diferença entre associações (sem fins lucrativos) e sociedades (fins econômicos)</t>
        </is>
      </c>
      <c r="D152" s="167" t="inlineStr">
        <is>
          <t>MEDIA</t>
        </is>
      </c>
      <c r="E152" s="168" t="n">
        <v>0</v>
      </c>
      <c r="F152" s="169" t="n">
        <v>0</v>
      </c>
      <c r="G152" s="170" t="inlineStr">
        <is>
          <t>—</t>
        </is>
      </c>
      <c r="H152" s="171">
        <f>IFERROR(REPT("█",ROUND((E152/3*50+MIN(F152,20)/20*50),0))&amp;REPT("░",50-ROUND((E152/3*50+MIN(F152,20)/20*50),0)),"░░░░░░░░░░░░░░░░░░░░░░░░░░░░░░░░░░░░░░░░░░░░░░░░░░")</f>
        <v/>
      </c>
    </row>
    <row r="153" ht="30" customHeight="1">
      <c r="B153" s="165" t="inlineStr">
        <is>
          <t xml:space="preserve">  Negócio jurídico - elementos, validade e defeitos</t>
        </is>
      </c>
      <c r="C153" s="166" t="inlineStr">
        <is>
          <t xml:space="preserve">  FCC cobra os defeitos: erro, dolo, coação, lesão, estado de perigo, fraude. Cada um tem consequência diferente</t>
        </is>
      </c>
      <c r="D153" s="167" t="inlineStr">
        <is>
          <t>ALTA</t>
        </is>
      </c>
      <c r="E153" s="168" t="n">
        <v>0</v>
      </c>
      <c r="F153" s="169" t="n">
        <v>0</v>
      </c>
      <c r="G153" s="170" t="inlineStr">
        <is>
          <t>—</t>
        </is>
      </c>
      <c r="H153" s="171">
        <f>IFERROR(REPT("█",ROUND((E153/3*50+MIN(F153,20)/20*50),0))&amp;REPT("░",50-ROUND((E153/3*50+MIN(F153,20)/20*50),0)),"░░░░░░░░░░░░░░░░░░░░░░░░░░░░░░░░░░░░░░░░░░░░░░░░░░")</f>
        <v/>
      </c>
    </row>
    <row r="154" ht="30" customHeight="1">
      <c r="B154" s="165" t="inlineStr">
        <is>
          <t xml:space="preserve">  Prescrição e decadência - diferenças e prazos</t>
        </is>
      </c>
      <c r="C154" s="166" t="inlineStr">
        <is>
          <t xml:space="preserve">  FCC troca os dois. Prescrição = extingue a pretensão (ação). Decadência = extingue o direito</t>
        </is>
      </c>
      <c r="D154" s="167" t="inlineStr">
        <is>
          <t>ALTA</t>
        </is>
      </c>
      <c r="E154" s="168" t="n">
        <v>0</v>
      </c>
      <c r="F154" s="169" t="n">
        <v>0</v>
      </c>
      <c r="G154" s="170" t="inlineStr">
        <is>
          <t>—</t>
        </is>
      </c>
      <c r="H154" s="171">
        <f>IFERROR(REPT("█",ROUND((E154/3*50+MIN(F154,20)/20*50),0))&amp;REPT("░",50-ROUND((E154/3*50+MIN(F154,20)/20*50),0)),"░░░░░░░░░░░░░░░░░░░░░░░░░░░░░░░░░░░░░░░░░░░░░░░░░░")</f>
        <v/>
      </c>
    </row>
    <row r="155" ht="30" customHeight="1">
      <c r="B155" s="165" t="inlineStr">
        <is>
          <t xml:space="preserve">  Contratos em geral - princípios e classificação</t>
        </is>
      </c>
      <c r="C155" s="166" t="inlineStr">
        <is>
          <t xml:space="preserve">  FCC cobra função social, boa-fé objetiva e autonomia privada. Boa-fé = criadora de deveres</t>
        </is>
      </c>
      <c r="D155" s="167" t="inlineStr">
        <is>
          <t>ALTA</t>
        </is>
      </c>
      <c r="E155" s="168" t="n">
        <v>0</v>
      </c>
      <c r="F155" s="169" t="n">
        <v>0</v>
      </c>
      <c r="G155" s="170" t="inlineStr">
        <is>
          <t>—</t>
        </is>
      </c>
      <c r="H155" s="171">
        <f>IFERROR(REPT("█",ROUND((E155/3*50+MIN(F155,20)/20*50),0))&amp;REPT("░",50-ROUND((E155/3*50+MIN(F155,20)/20*50),0)),"░░░░░░░░░░░░░░░░░░░░░░░░░░░░░░░░░░░░░░░░░░░░░░░░░░")</f>
        <v/>
      </c>
    </row>
    <row r="156" ht="30" customHeight="1">
      <c r="B156" s="165" t="inlineStr">
        <is>
          <t xml:space="preserve">  Responsabilidade civil - objetiva vs subjetiva</t>
        </is>
      </c>
      <c r="C156" s="166" t="inlineStr">
        <is>
          <t xml:space="preserve">  FCC troca os dois. Subjetiva = precisa provar culpa. Objetiva = independe de culpa</t>
        </is>
      </c>
      <c r="D156" s="167" t="inlineStr">
        <is>
          <t>ALTA</t>
        </is>
      </c>
      <c r="E156" s="168" t="n">
        <v>0</v>
      </c>
      <c r="F156" s="169" t="n">
        <v>0</v>
      </c>
      <c r="G156" s="170" t="inlineStr">
        <is>
          <t>—</t>
        </is>
      </c>
      <c r="H156" s="171">
        <f>IFERROR(REPT("█",ROUND((E156/3*50+MIN(F156,20)/20*50),0))&amp;REPT("░",50-ROUND((E156/3*50+MIN(F156,20)/20*50),0)),"░░░░░░░░░░░░░░░░░░░░░░░░░░░░░░░░░░░░░░░░░░░░░░░░░░")</f>
        <v/>
      </c>
    </row>
    <row r="157" ht="30" customHeight="1">
      <c r="B157" s="165" t="inlineStr">
        <is>
          <t xml:space="preserve">  Bens imóveis e móveis - regime jurídico</t>
        </is>
      </c>
      <c r="C157" s="166" t="inlineStr">
        <is>
          <t xml:space="preserve">  FCC cobra a distinção para fins de registro, compra e venda formal e garantias</t>
        </is>
      </c>
      <c r="D157" s="167" t="inlineStr">
        <is>
          <t>MEDIA</t>
        </is>
      </c>
      <c r="E157" s="168" t="n">
        <v>0</v>
      </c>
      <c r="F157" s="169" t="n">
        <v>0</v>
      </c>
      <c r="G157" s="170" t="inlineStr">
        <is>
          <t>—</t>
        </is>
      </c>
      <c r="H157" s="171">
        <f>IFERROR(REPT("█",ROUND((E157/3*50+MIN(F157,20)/20*50),0))&amp;REPT("░",50-ROUND((E157/3*50+MIN(F157,20)/20*50),0)),"░░░░░░░░░░░░░░░░░░░░░░░░░░░░░░░░░░░░░░░░░░░░░░░░░░")</f>
        <v/>
      </c>
    </row>
    <row r="158" ht="30" customHeight="1">
      <c r="B158" s="165" t="inlineStr">
        <is>
          <t xml:space="preserve">  Princípios gerais do Direito Penal</t>
        </is>
      </c>
      <c r="C158" s="166" t="inlineStr">
        <is>
          <t xml:space="preserve">  FCC cobra legalidade, anterioridade, retroatividade da lei mais benéfica, humanidade</t>
        </is>
      </c>
      <c r="D158" s="167" t="inlineStr">
        <is>
          <t>ALTA</t>
        </is>
      </c>
      <c r="E158" s="168" t="n">
        <v>0</v>
      </c>
      <c r="F158" s="169" t="n">
        <v>0</v>
      </c>
      <c r="G158" s="170" t="inlineStr">
        <is>
          <t>—</t>
        </is>
      </c>
      <c r="H158" s="171">
        <f>IFERROR(REPT("█",ROUND((E158/3*50+MIN(F158,20)/20*50),0))&amp;REPT("░",50-ROUND((E158/3*50+MIN(F158,20)/20*50),0)),"░░░░░░░░░░░░░░░░░░░░░░░░░░░░░░░░░░░░░░░░░░░░░░░░░░")</f>
        <v/>
      </c>
    </row>
    <row r="159" ht="30" customHeight="1">
      <c r="B159" s="165" t="inlineStr">
        <is>
          <t xml:space="preserve">  Crimes contra a Administração Pública (CP arts. 312-327)</t>
        </is>
      </c>
      <c r="C159" s="166" t="inlineStr">
        <is>
          <t xml:space="preserve">  FCC cobra peculato, concussão, corrupção passiva/ativa, prevaricação e suas diferenças</t>
        </is>
      </c>
      <c r="D159" s="167" t="inlineStr">
        <is>
          <t>ALTA</t>
        </is>
      </c>
      <c r="E159" s="168" t="n">
        <v>0</v>
      </c>
      <c r="F159" s="169" t="n">
        <v>0</v>
      </c>
      <c r="G159" s="170" t="inlineStr">
        <is>
          <t>—</t>
        </is>
      </c>
      <c r="H159" s="171">
        <f>IFERROR(REPT("█",ROUND((E159/3*50+MIN(F159,20)/20*50),0))&amp;REPT("░",50-ROUND((E159/3*50+MIN(F159,20)/20*50),0)),"░░░░░░░░░░░░░░░░░░░░░░░░░░░░░░░░░░░░░░░░░░░░░░░░░░")</f>
        <v/>
      </c>
    </row>
    <row r="160" ht="30" customHeight="1">
      <c r="B160" s="165" t="inlineStr">
        <is>
          <t xml:space="preserve">  Lei de Licitações 14.133/2021 - aspectos penais</t>
        </is>
      </c>
      <c r="C160" s="166" t="inlineStr">
        <is>
          <t xml:space="preserve">  FCC cobra os crimes da lei de licitações. Fraude em licitação = crime</t>
        </is>
      </c>
      <c r="D160" s="167" t="inlineStr">
        <is>
          <t>ALTA</t>
        </is>
      </c>
      <c r="E160" s="168" t="n">
        <v>0</v>
      </c>
      <c r="F160" s="169" t="n">
        <v>0</v>
      </c>
      <c r="G160" s="170" t="inlineStr">
        <is>
          <t>—</t>
        </is>
      </c>
      <c r="H160" s="171">
        <f>IFERROR(REPT("█",ROUND((E160/3*50+MIN(F160,20)/20*50),0))&amp;REPT("░",50-ROUND((E160/3*50+MIN(F160,20)/20*50),0)),"░░░░░░░░░░░░░░░░░░░░░░░░░░░░░░░░░░░░░░░░░░░░░░░░░░")</f>
        <v/>
      </c>
    </row>
    <row r="161" ht="30" customHeight="1">
      <c r="B161" s="165" t="inlineStr">
        <is>
          <t xml:space="preserve">  Lei Anticorrupção 12.846/2013 - responsabilidade da PJ</t>
        </is>
      </c>
      <c r="C161" s="166" t="inlineStr">
        <is>
          <t xml:space="preserve">  FCC cobra que a Lei Anticorrupção responsabiliza a PJ objetivamente, independente de culpa</t>
        </is>
      </c>
      <c r="D161" s="167" t="inlineStr">
        <is>
          <t>ALTA</t>
        </is>
      </c>
      <c r="E161" s="168" t="n">
        <v>0</v>
      </c>
      <c r="F161" s="169" t="n">
        <v>0</v>
      </c>
      <c r="G161" s="170" t="inlineStr">
        <is>
          <t>—</t>
        </is>
      </c>
      <c r="H161" s="171">
        <f>IFERROR(REPT("█",ROUND((E161/3*50+MIN(F161,20)/20*50),0))&amp;REPT("░",50-ROUND((E161/3*50+MIN(F161,20)/20*50),0)),"░░░░░░░░░░░░░░░░░░░░░░░░░░░░░░░░░░░░░░░░░░░░░░░░░░")</f>
        <v/>
      </c>
    </row>
    <row r="162" ht="30" customHeight="1">
      <c r="B162" s="165" t="inlineStr">
        <is>
          <t xml:space="preserve">  Lei de Lavagem de Dinheiro 9.613/1998 e alterações</t>
        </is>
      </c>
      <c r="C162" s="166" t="inlineStr">
        <is>
          <t xml:space="preserve">  FCC cobra as fases: colocação, estratificação e integração. E os crimes antecedentes</t>
        </is>
      </c>
      <c r="D162" s="167" t="inlineStr">
        <is>
          <t>MEDIA</t>
        </is>
      </c>
      <c r="E162" s="168" t="n">
        <v>0</v>
      </c>
      <c r="F162" s="169" t="n">
        <v>0</v>
      </c>
      <c r="G162" s="170" t="inlineStr">
        <is>
          <t>—</t>
        </is>
      </c>
      <c r="H162" s="171">
        <f>IFERROR(REPT("█",ROUND((E162/3*50+MIN(F162,20)/20*50),0))&amp;REPT("░",50-ROUND((E162/3*50+MIN(F162,20)/20*50),0)),"░░░░░░░░░░░░░░░░░░░░░░░░░░░░░░░░░░░░░░░░░░░░░░░░░░")</f>
        <v/>
      </c>
    </row>
    <row r="163" ht="22" customHeight="1">
      <c r="B163" s="172" t="inlineStr">
        <is>
          <t xml:space="preserve">  MEDIA — DIREITO CIVIL E PENAL</t>
        </is>
      </c>
      <c r="C163" s="173" t="n"/>
      <c r="D163" s="174">
        <f>IFERROR(TEXT(COUNTIF(D151:D162,"ALTA")/COUNTA(D151:D162),"0%")&amp;" ALTA | "&amp;TEXT(COUNTIF(D151:D162,"MEDIA")/COUNTA(D151:D162),"0%")&amp;" MEDIA","—")</f>
        <v/>
      </c>
      <c r="E163" s="173" t="n"/>
      <c r="F163" s="173" t="n"/>
      <c r="G163" s="173" t="n"/>
      <c r="H163" s="173" t="n"/>
    </row>
    <row r="164" ht="28" customHeight="1">
      <c r="B164" s="163" t="inlineStr">
        <is>
          <t xml:space="preserve">  DIREITO FINANCEIRO     |     10% do edital     |     ~8 questoes</t>
        </is>
      </c>
    </row>
    <row r="165" ht="32" customHeight="1">
      <c r="B165" s="164" t="inlineStr">
        <is>
          <t>ASSUNTO / TOPICO DO EDITAL</t>
        </is>
      </c>
      <c r="C165" s="164" t="inlineStr">
        <is>
          <t>ARMADILHA DA BANCA FCC</t>
        </is>
      </c>
      <c r="D165" s="164" t="inlineStr">
        <is>
          <t>FCC
COBRA</t>
        </is>
      </c>
      <c r="E165" s="164" t="inlineStr">
        <is>
          <t>DOMINIO
(0-3)</t>
        </is>
      </c>
      <c r="F165" s="164" t="inlineStr">
        <is>
          <t>QUESTOES
FEITAS</t>
        </is>
      </c>
      <c r="G165" s="164" t="inlineStr">
        <is>
          <t>ULTIMA
REVISAO</t>
        </is>
      </c>
      <c r="H165" s="164" t="inlineStr">
        <is>
          <t>PROGRESSO
(automatico)</t>
        </is>
      </c>
    </row>
    <row r="166" ht="30" customHeight="1">
      <c r="B166" s="165" t="inlineStr">
        <is>
          <t xml:space="preserve">  Orçamento público - PPA, LDO e LOA</t>
        </is>
      </c>
      <c r="C166" s="166" t="inlineStr">
        <is>
          <t xml:space="preserve">  FCC troca os prazos e funções. PPA=4 anos, LDO=1 ano (metas e prioridades), LOA=1 ano (execução)</t>
        </is>
      </c>
      <c r="D166" s="167" t="inlineStr">
        <is>
          <t>ALTA</t>
        </is>
      </c>
      <c r="E166" s="168" t="n">
        <v>0</v>
      </c>
      <c r="F166" s="169" t="n">
        <v>0</v>
      </c>
      <c r="G166" s="170" t="inlineStr">
        <is>
          <t>—</t>
        </is>
      </c>
      <c r="H166" s="171">
        <f>IFERROR(REPT("█",ROUND((E166/3*50+MIN(F166,20)/20*50),0))&amp;REPT("░",50-ROUND((E166/3*50+MIN(F166,20)/20*50),0)),"░░░░░░░░░░░░░░░░░░░░░░░░░░░░░░░░░░░░░░░░░░░░░░░░░░")</f>
        <v/>
      </c>
    </row>
    <row r="167" ht="30" customHeight="1">
      <c r="B167" s="165" t="inlineStr">
        <is>
          <t xml:space="preserve">  Processo de aprovação da proposta orçamentária</t>
        </is>
      </c>
      <c r="C167" s="166" t="inlineStr">
        <is>
          <t xml:space="preserve">  FCC cobra os prazos constitucionais de envio e votação do orçamento</t>
        </is>
      </c>
      <c r="D167" s="167" t="inlineStr">
        <is>
          <t>MEDIA</t>
        </is>
      </c>
      <c r="E167" s="168" t="n">
        <v>0</v>
      </c>
      <c r="F167" s="169" t="n">
        <v>0</v>
      </c>
      <c r="G167" s="170" t="inlineStr">
        <is>
          <t>—</t>
        </is>
      </c>
      <c r="H167" s="171">
        <f>IFERROR(REPT("█",ROUND((E167/3*50+MIN(F167,20)/20*50),0))&amp;REPT("░",50-ROUND((E167/3*50+MIN(F167,20)/20*50),0)),"░░░░░░░░░░░░░░░░░░░░░░░░░░░░░░░░░░░░░░░░░░░░░░░░░░")</f>
        <v/>
      </c>
    </row>
    <row r="168" ht="30" customHeight="1">
      <c r="B168" s="165" t="inlineStr">
        <is>
          <t xml:space="preserve">  Lei de Responsabilidade Fiscal - LRF (LC 101/2000)</t>
        </is>
      </c>
      <c r="C168" s="166" t="inlineStr">
        <is>
          <t xml:space="preserve">  FCC cobra os limites de despesa com pessoal (50% para União, 60% para E/M) e vedações</t>
        </is>
      </c>
      <c r="D168" s="167" t="inlineStr">
        <is>
          <t>ALTA</t>
        </is>
      </c>
      <c r="E168" s="168" t="n">
        <v>0</v>
      </c>
      <c r="F168" s="169" t="n">
        <v>0</v>
      </c>
      <c r="G168" s="170" t="inlineStr">
        <is>
          <t>—</t>
        </is>
      </c>
      <c r="H168" s="171">
        <f>IFERROR(REPT("█",ROUND((E168/3*50+MIN(F168,20)/20*50),0))&amp;REPT("░",50-ROUND((E168/3*50+MIN(F168,20)/20*50),0)),"░░░░░░░░░░░░░░░░░░░░░░░░░░░░░░░░░░░░░░░░░░░░░░░░░░")</f>
        <v/>
      </c>
    </row>
    <row r="169" ht="30" customHeight="1">
      <c r="B169" s="165" t="inlineStr">
        <is>
          <t xml:space="preserve">  Receita pública - classificação e estágios</t>
        </is>
      </c>
      <c r="C169" s="166" t="inlineStr">
        <is>
          <t xml:space="preserve">  FCC troca os estágios: previsão, lançamento, arrecadação e recolhimento</t>
        </is>
      </c>
      <c r="D169" s="167" t="inlineStr">
        <is>
          <t>ALTA</t>
        </is>
      </c>
      <c r="E169" s="168" t="n">
        <v>0</v>
      </c>
      <c r="F169" s="169" t="n">
        <v>0</v>
      </c>
      <c r="G169" s="170" t="inlineStr">
        <is>
          <t>—</t>
        </is>
      </c>
      <c r="H169" s="171">
        <f>IFERROR(REPT("█",ROUND((E169/3*50+MIN(F169,20)/20*50),0))&amp;REPT("░",50-ROUND((E169/3*50+MIN(F169,20)/20*50),0)),"░░░░░░░░░░░░░░░░░░░░░░░░░░░░░░░░░░░░░░░░░░░░░░░░░░")</f>
        <v/>
      </c>
    </row>
    <row r="170" ht="30" customHeight="1">
      <c r="B170" s="165" t="inlineStr">
        <is>
          <t xml:space="preserve">  Despesa pública - classificação e estágios</t>
        </is>
      </c>
      <c r="C170" s="166" t="inlineStr">
        <is>
          <t xml:space="preserve">  FCC troca: fixação, empenho, liquidação e pagamento. Empenho = reserva de dotação</t>
        </is>
      </c>
      <c r="D170" s="167" t="inlineStr">
        <is>
          <t>ALTA</t>
        </is>
      </c>
      <c r="E170" s="168" t="n">
        <v>0</v>
      </c>
      <c r="F170" s="169" t="n">
        <v>0</v>
      </c>
      <c r="G170" s="170" t="inlineStr">
        <is>
          <t>—</t>
        </is>
      </c>
      <c r="H170" s="171">
        <f>IFERROR(REPT("█",ROUND((E170/3*50+MIN(F170,20)/20*50),0))&amp;REPT("░",50-ROUND((E170/3*50+MIN(F170,20)/20*50),0)),"░░░░░░░░░░░░░░░░░░░░░░░░░░░░░░░░░░░░░░░░░░░░░░░░░░")</f>
        <v/>
      </c>
    </row>
    <row r="171" ht="30" customHeight="1">
      <c r="B171" s="165" t="inlineStr">
        <is>
          <t xml:space="preserve">  Créditos adicionais - suplementares, especiais e extraordinários</t>
        </is>
      </c>
      <c r="C171" s="166" t="inlineStr">
        <is>
          <t xml:space="preserve">  FCC troca os tipos. Suplementar=reforça dotação existente. Especial=sem dotação. Extraordinário=urgência</t>
        </is>
      </c>
      <c r="D171" s="167" t="inlineStr">
        <is>
          <t>ALTA</t>
        </is>
      </c>
      <c r="E171" s="168" t="n">
        <v>0</v>
      </c>
      <c r="F171" s="169" t="n">
        <v>0</v>
      </c>
      <c r="G171" s="170" t="inlineStr">
        <is>
          <t>—</t>
        </is>
      </c>
      <c r="H171" s="171">
        <f>IFERROR(REPT("█",ROUND((E171/3*50+MIN(F171,20)/20*50),0))&amp;REPT("░",50-ROUND((E171/3*50+MIN(F171,20)/20*50),0)),"░░░░░░░░░░░░░░░░░░░░░░░░░░░░░░░░░░░░░░░░░░░░░░░░░░")</f>
        <v/>
      </c>
    </row>
    <row r="172" ht="30" customHeight="1">
      <c r="B172" s="165" t="inlineStr">
        <is>
          <t xml:space="preserve">  Dívida pública - fundada e flutuante</t>
        </is>
      </c>
      <c r="C172" s="166" t="inlineStr">
        <is>
          <t xml:space="preserve">  FCC cobra a diferença. Fundada=longo prazo, contratual. Flutuante=curto prazo, operacional</t>
        </is>
      </c>
      <c r="D172" s="167" t="inlineStr">
        <is>
          <t>MEDIA</t>
        </is>
      </c>
      <c r="E172" s="168" t="n">
        <v>0</v>
      </c>
      <c r="F172" s="169" t="n">
        <v>0</v>
      </c>
      <c r="G172" s="170" t="inlineStr">
        <is>
          <t>—</t>
        </is>
      </c>
      <c r="H172" s="171">
        <f>IFERROR(REPT("█",ROUND((E172/3*50+MIN(F172,20)/20*50),0))&amp;REPT("░",50-ROUND((E172/3*50+MIN(F172,20)/20*50),0)),"░░░░░░░░░░░░░░░░░░░░░░░░░░░░░░░░░░░░░░░░░░░░░░░░░░")</f>
        <v/>
      </c>
    </row>
    <row r="173" ht="30" customHeight="1">
      <c r="B173" s="165" t="inlineStr">
        <is>
          <t xml:space="preserve">  Controle das finanças públicas - TCU e TCE</t>
        </is>
      </c>
      <c r="C173" s="166" t="inlineStr">
        <is>
          <t xml:space="preserve">  FCC cobra as competências do TCE-CE vs TCU. TCE = estados e municípios</t>
        </is>
      </c>
      <c r="D173" s="167" t="inlineStr">
        <is>
          <t>MEDIA</t>
        </is>
      </c>
      <c r="E173" s="168" t="n">
        <v>0</v>
      </c>
      <c r="F173" s="169" t="n">
        <v>0</v>
      </c>
      <c r="G173" s="170" t="inlineStr">
        <is>
          <t>—</t>
        </is>
      </c>
      <c r="H173" s="171">
        <f>IFERROR(REPT("█",ROUND((E173/3*50+MIN(F173,20)/20*50),0))&amp;REPT("░",50-ROUND((E173/3*50+MIN(F173,20)/20*50),0)),"░░░░░░░░░░░░░░░░░░░░░░░░░░░░░░░░░░░░░░░░░░░░░░░░░░")</f>
        <v/>
      </c>
    </row>
    <row r="174" ht="22" customHeight="1">
      <c r="B174" s="172" t="inlineStr">
        <is>
          <t xml:space="preserve">  MEDIA — DIREITO FINANCEIRO</t>
        </is>
      </c>
      <c r="C174" s="173" t="n"/>
      <c r="D174" s="174">
        <f>IFERROR(TEXT(COUNTIF(D166:D173,"ALTA")/COUNTA(D166:D173),"0%")&amp;" ALTA | "&amp;TEXT(COUNTIF(D166:D173,"MEDIA")/COUNTA(D166:D173),"0%")&amp;" MEDIA","—")</f>
        <v/>
      </c>
      <c r="E174" s="173" t="n"/>
      <c r="F174" s="173" t="n"/>
      <c r="G174" s="173" t="n"/>
      <c r="H174" s="173" t="n"/>
    </row>
    <row r="175" ht="28" customHeight="1">
      <c r="B175" s="163" t="inlineStr">
        <is>
          <t xml:space="preserve">  CONTABILIDADE GERAL E PUBLICA     |     12% do edital     |     ~10 questoes</t>
        </is>
      </c>
    </row>
    <row r="176" ht="32" customHeight="1">
      <c r="B176" s="164" t="inlineStr">
        <is>
          <t>ASSUNTO / TOPICO DO EDITAL</t>
        </is>
      </c>
      <c r="C176" s="164" t="inlineStr">
        <is>
          <t>ARMADILHA DA BANCA FCC</t>
        </is>
      </c>
      <c r="D176" s="164" t="inlineStr">
        <is>
          <t>FCC
COBRA</t>
        </is>
      </c>
      <c r="E176" s="164" t="inlineStr">
        <is>
          <t>DOMINIO
(0-3)</t>
        </is>
      </c>
      <c r="F176" s="164" t="inlineStr">
        <is>
          <t>QUESTOES
FEITAS</t>
        </is>
      </c>
      <c r="G176" s="164" t="inlineStr">
        <is>
          <t>ULTIMA
REVISAO</t>
        </is>
      </c>
      <c r="H176" s="164" t="inlineStr">
        <is>
          <t>PROGRESSO
(automatico)</t>
        </is>
      </c>
    </row>
    <row r="177" ht="30" customHeight="1">
      <c r="B177" s="165" t="inlineStr">
        <is>
          <t xml:space="preserve">  Patrimônio - ativo, passivo e patrimônio líquido</t>
        </is>
      </c>
      <c r="C177" s="166" t="inlineStr">
        <is>
          <t xml:space="preserve">  FCC troca ativo circulante com não circulante. Circulante = realizável em até 12 meses</t>
        </is>
      </c>
      <c r="D177" s="167" t="inlineStr">
        <is>
          <t>ALTA</t>
        </is>
      </c>
      <c r="E177" s="168" t="n">
        <v>0</v>
      </c>
      <c r="F177" s="169" t="n">
        <v>0</v>
      </c>
      <c r="G177" s="170" t="inlineStr">
        <is>
          <t>—</t>
        </is>
      </c>
      <c r="H177" s="171">
        <f>IFERROR(REPT("█",ROUND((E177/3*50+MIN(F177,20)/20*50),0))&amp;REPT("░",50-ROUND((E177/3*50+MIN(F177,20)/20*50),0)),"░░░░░░░░░░░░░░░░░░░░░░░░░░░░░░░░░░░░░░░░░░░░░░░░░░")</f>
        <v/>
      </c>
    </row>
    <row r="178" ht="30" customHeight="1">
      <c r="B178" s="165" t="inlineStr">
        <is>
          <t xml:space="preserve">  Receitas e despesas - reconhecimento e competência</t>
        </is>
      </c>
      <c r="C178" s="166" t="inlineStr">
        <is>
          <t xml:space="preserve">  FCC cobra regime de competência (quando ocorre o fato) vs regime de caixa (quando paga)</t>
        </is>
      </c>
      <c r="D178" s="167" t="inlineStr">
        <is>
          <t>ALTA</t>
        </is>
      </c>
      <c r="E178" s="168" t="n">
        <v>0</v>
      </c>
      <c r="F178" s="169" t="n">
        <v>0</v>
      </c>
      <c r="G178" s="170" t="inlineStr">
        <is>
          <t>—</t>
        </is>
      </c>
      <c r="H178" s="171">
        <f>IFERROR(REPT("█",ROUND((E178/3*50+MIN(F178,20)/20*50),0))&amp;REPT("░",50-ROUND((E178/3*50+MIN(F178,20)/20*50),0)),"░░░░░░░░░░░░░░░░░░░░░░░░░░░░░░░░░░░░░░░░░░░░░░░░░░")</f>
        <v/>
      </c>
    </row>
    <row r="179" ht="30" customHeight="1">
      <c r="B179" s="165" t="inlineStr">
        <is>
          <t xml:space="preserve">  Estoques - métodos PEPS, UEPS e Média Ponderada</t>
        </is>
      </c>
      <c r="C179" s="166" t="inlineStr">
        <is>
          <t xml:space="preserve">  FCC pede o custo final pelo método. PEPS = mais antigo sai primeiro. UEPS = mais recente</t>
        </is>
      </c>
      <c r="D179" s="167" t="inlineStr">
        <is>
          <t>ALTA</t>
        </is>
      </c>
      <c r="E179" s="168" t="n">
        <v>0</v>
      </c>
      <c r="F179" s="169" t="n">
        <v>0</v>
      </c>
      <c r="G179" s="170" t="inlineStr">
        <is>
          <t>—</t>
        </is>
      </c>
      <c r="H179" s="171">
        <f>IFERROR(REPT("█",ROUND((E179/3*50+MIN(F179,20)/20*50),0))&amp;REPT("░",50-ROUND((E179/3*50+MIN(F179,20)/20*50),0)),"░░░░░░░░░░░░░░░░░░░░░░░░░░░░░░░░░░░░░░░░░░░░░░░░░░")</f>
        <v/>
      </c>
    </row>
    <row r="180" ht="30" customHeight="1">
      <c r="B180" s="165" t="inlineStr">
        <is>
          <t xml:space="preserve">  Ativo imobilizado - reconhecimento e depreciação</t>
        </is>
      </c>
      <c r="C180" s="166" t="inlineStr">
        <is>
          <t xml:space="preserve">  FCC cobra o cálculo de depreciação. Método linear: quota = (custo-residual)/vida útil</t>
        </is>
      </c>
      <c r="D180" s="167" t="inlineStr">
        <is>
          <t>ALTA</t>
        </is>
      </c>
      <c r="E180" s="168" t="n">
        <v>0</v>
      </c>
      <c r="F180" s="169" t="n">
        <v>0</v>
      </c>
      <c r="G180" s="170" t="inlineStr">
        <is>
          <t>—</t>
        </is>
      </c>
      <c r="H180" s="171">
        <f>IFERROR(REPT("█",ROUND((E180/3*50+MIN(F180,20)/20*50),0))&amp;REPT("░",50-ROUND((E180/3*50+MIN(F180,20)/20*50),0)),"░░░░░░░░░░░░░░░░░░░░░░░░░░░░░░░░░░░░░░░░░░░░░░░░░░")</f>
        <v/>
      </c>
    </row>
    <row r="181" ht="30" customHeight="1">
      <c r="B181" s="165" t="inlineStr">
        <is>
          <t xml:space="preserve">  Demonstrações contábeis - BP, DRE e DFC</t>
        </is>
      </c>
      <c r="C181" s="166" t="inlineStr">
        <is>
          <t xml:space="preserve">  FCC troca DRE (regime de competência) com DFC (regime de caixa). DFC = entradas e saídas reais</t>
        </is>
      </c>
      <c r="D181" s="167" t="inlineStr">
        <is>
          <t>ALTA</t>
        </is>
      </c>
      <c r="E181" s="168" t="n">
        <v>0</v>
      </c>
      <c r="F181" s="169" t="n">
        <v>0</v>
      </c>
      <c r="G181" s="170" t="inlineStr">
        <is>
          <t>—</t>
        </is>
      </c>
      <c r="H181" s="171">
        <f>IFERROR(REPT("█",ROUND((E181/3*50+MIN(F181,20)/20*50),0))&amp;REPT("░",50-ROUND((E181/3*50+MIN(F181,20)/20*50),0)),"░░░░░░░░░░░░░░░░░░░░░░░░░░░░░░░░░░░░░░░░░░░░░░░░░░")</f>
        <v/>
      </c>
    </row>
    <row r="182" ht="30" customHeight="1">
      <c r="B182" s="165" t="inlineStr">
        <is>
          <t xml:space="preserve">  Normas Brasileiras de Contabilidade - NBC e CPC</t>
        </is>
      </c>
      <c r="C182" s="166" t="inlineStr">
        <is>
          <t xml:space="preserve">  FCC cobra que os CPCs são equivalentes às IFRS. CPC 00 = Estrutura Conceitual</t>
        </is>
      </c>
      <c r="D182" s="167" t="inlineStr">
        <is>
          <t>MEDIA</t>
        </is>
      </c>
      <c r="E182" s="168" t="n">
        <v>0</v>
      </c>
      <c r="F182" s="169" t="n">
        <v>0</v>
      </c>
      <c r="G182" s="170" t="inlineStr">
        <is>
          <t>—</t>
        </is>
      </c>
      <c r="H182" s="171">
        <f>IFERROR(REPT("█",ROUND((E182/3*50+MIN(F182,20)/20*50),0))&amp;REPT("░",50-ROUND((E182/3*50+MIN(F182,20)/20*50),0)),"░░░░░░░░░░░░░░░░░░░░░░░░░░░░░░░░░░░░░░░░░░░░░░░░░░")</f>
        <v/>
      </c>
    </row>
    <row r="183" ht="30" customHeight="1">
      <c r="B183" s="165" t="inlineStr">
        <is>
          <t xml:space="preserve">  Contabilidade Pública - NBC TSP e PCASP</t>
        </is>
      </c>
      <c r="C183" s="166" t="inlineStr">
        <is>
          <t xml:space="preserve">  FCC cobra que o PCASP é único para União, estados e municípios. NBC TSP = normas públicas</t>
        </is>
      </c>
      <c r="D183" s="167" t="inlineStr">
        <is>
          <t>ALTA</t>
        </is>
      </c>
      <c r="E183" s="168" t="n">
        <v>0</v>
      </c>
      <c r="F183" s="169" t="n">
        <v>0</v>
      </c>
      <c r="G183" s="170" t="inlineStr">
        <is>
          <t>—</t>
        </is>
      </c>
      <c r="H183" s="171">
        <f>IFERROR(REPT("█",ROUND((E183/3*50+MIN(F183,20)/20*50),0))&amp;REPT("░",50-ROUND((E183/3*50+MIN(F183,20)/20*50),0)),"░░░░░░░░░░░░░░░░░░░░░░░░░░░░░░░░░░░░░░░░░░░░░░░░░░")</f>
        <v/>
      </c>
    </row>
    <row r="184" ht="30" customHeight="1">
      <c r="B184" s="165" t="inlineStr">
        <is>
          <t xml:space="preserve">  Contabilidade Pública - procedimentos e demonstrações específicas</t>
        </is>
      </c>
      <c r="C184" s="166" t="inlineStr">
        <is>
          <t xml:space="preserve">  FCC cobra BSPN (balanço orçamentário) vs BSP (balanço financeiro) vs BPPG (patrimonial)</t>
        </is>
      </c>
      <c r="D184" s="167" t="inlineStr">
        <is>
          <t>ALTA</t>
        </is>
      </c>
      <c r="E184" s="168" t="n">
        <v>0</v>
      </c>
      <c r="F184" s="169" t="n">
        <v>0</v>
      </c>
      <c r="G184" s="170" t="inlineStr">
        <is>
          <t>—</t>
        </is>
      </c>
      <c r="H184" s="171">
        <f>IFERROR(REPT("█",ROUND((E184/3*50+MIN(F184,20)/20*50),0))&amp;REPT("░",50-ROUND((E184/3*50+MIN(F184,20)/20*50),0)),"░░░░░░░░░░░░░░░░░░░░░░░░░░░░░░░░░░░░░░░░░░░░░░░░░░")</f>
        <v/>
      </c>
    </row>
    <row r="185" ht="30" customHeight="1">
      <c r="B185" s="165" t="inlineStr">
        <is>
          <t xml:space="preserve">  Lei 4.320/64 - normas gerais de direito financeiro</t>
        </is>
      </c>
      <c r="C185" s="166" t="inlineStr">
        <is>
          <t xml:space="preserve">  FCC cobra os artigos sobre receita, despesa, créditos adicionais e controle</t>
        </is>
      </c>
      <c r="D185" s="167" t="inlineStr">
        <is>
          <t>ALTA</t>
        </is>
      </c>
      <c r="E185" s="168" t="n">
        <v>0</v>
      </c>
      <c r="F185" s="169" t="n">
        <v>0</v>
      </c>
      <c r="G185" s="170" t="inlineStr">
        <is>
          <t>—</t>
        </is>
      </c>
      <c r="H185" s="171">
        <f>IFERROR(REPT("█",ROUND((E185/3*50+MIN(F185,20)/20*50),0))&amp;REPT("░",50-ROUND((E185/3*50+MIN(F185,20)/20*50),0)),"░░░░░░░░░░░░░░░░░░░░░░░░░░░░░░░░░░░░░░░░░░░░░░░░░░")</f>
        <v/>
      </c>
    </row>
    <row r="186" ht="30" customHeight="1">
      <c r="B186" s="165" t="inlineStr">
        <is>
          <t xml:space="preserve">  Manual de Contabilidade Aplicada ao Setor Público - MCASP</t>
        </is>
      </c>
      <c r="C186" s="166" t="inlineStr">
        <is>
          <t xml:space="preserve">  FCC cobra a edição mais recente. Contém as normas de procedimentos contábeis</t>
        </is>
      </c>
      <c r="D186" s="167" t="inlineStr">
        <is>
          <t>MEDIA</t>
        </is>
      </c>
      <c r="E186" s="168" t="n">
        <v>0</v>
      </c>
      <c r="F186" s="169" t="n">
        <v>0</v>
      </c>
      <c r="G186" s="170" t="inlineStr">
        <is>
          <t>—</t>
        </is>
      </c>
      <c r="H186" s="171">
        <f>IFERROR(REPT("█",ROUND((E186/3*50+MIN(F186,20)/20*50),0))&amp;REPT("░",50-ROUND((E186/3*50+MIN(F186,20)/20*50),0)),"░░░░░░░░░░░░░░░░░░░░░░░░░░░░░░░░░░░░░░░░░░░░░░░░░░")</f>
        <v/>
      </c>
    </row>
    <row r="187" ht="22" customHeight="1">
      <c r="B187" s="172" t="inlineStr">
        <is>
          <t xml:space="preserve">  MEDIA — CONTABILIDADE GERAL E PUBLICA</t>
        </is>
      </c>
      <c r="C187" s="173" t="n"/>
      <c r="D187" s="174">
        <f>IFERROR(TEXT(COUNTIF(D177:D186,"ALTA")/COUNTA(D177:D186),"0%")&amp;" ALTA | "&amp;TEXT(COUNTIF(D177:D186,"MEDIA")/COUNTA(D177:D186),"0%")&amp;" MEDIA","—")</f>
        <v/>
      </c>
      <c r="E187" s="173" t="n"/>
      <c r="F187" s="173" t="n"/>
      <c r="G187" s="173" t="n"/>
      <c r="H187" s="173" t="n"/>
    </row>
    <row r="188" ht="28" customHeight="1">
      <c r="B188" s="163" t="inlineStr">
        <is>
          <t xml:space="preserve">  AUDITORIA     |     10% do edital     |     ~8 questoes</t>
        </is>
      </c>
    </row>
    <row r="189" ht="32" customHeight="1">
      <c r="B189" s="164" t="inlineStr">
        <is>
          <t>ASSUNTO / TOPICO DO EDITAL</t>
        </is>
      </c>
      <c r="C189" s="164" t="inlineStr">
        <is>
          <t>ARMADILHA DA BANCA FCC</t>
        </is>
      </c>
      <c r="D189" s="164" t="inlineStr">
        <is>
          <t>FCC
COBRA</t>
        </is>
      </c>
      <c r="E189" s="164" t="inlineStr">
        <is>
          <t>DOMINIO
(0-3)</t>
        </is>
      </c>
      <c r="F189" s="164" t="inlineStr">
        <is>
          <t>QUESTOES
FEITAS</t>
        </is>
      </c>
      <c r="G189" s="164" t="inlineStr">
        <is>
          <t>ULTIMA
REVISAO</t>
        </is>
      </c>
      <c r="H189" s="164" t="inlineStr">
        <is>
          <t>PROGRESSO
(automatico)</t>
        </is>
      </c>
    </row>
    <row r="190" ht="30" customHeight="1">
      <c r="B190" s="165" t="inlineStr">
        <is>
          <t xml:space="preserve">  Auditoria interna vs externa - diferenças e objetivos</t>
        </is>
      </c>
      <c r="C190" s="166" t="inlineStr">
        <is>
          <t xml:space="preserve">  FCC troca interna (vinculada à organização) com externa (independente). Interna = assessoria à gestão</t>
        </is>
      </c>
      <c r="D190" s="167" t="inlineStr">
        <is>
          <t>ALTA</t>
        </is>
      </c>
      <c r="E190" s="168" t="n">
        <v>0</v>
      </c>
      <c r="F190" s="169" t="n">
        <v>0</v>
      </c>
      <c r="G190" s="170" t="inlineStr">
        <is>
          <t>—</t>
        </is>
      </c>
      <c r="H190" s="171">
        <f>IFERROR(REPT("█",ROUND((E190/3*50+MIN(F190,20)/20*50),0))&amp;REPT("░",50-ROUND((E190/3*50+MIN(F190,20)/20*50),0)),"░░░░░░░░░░░░░░░░░░░░░░░░░░░░░░░░░░░░░░░░░░░░░░░░░░")</f>
        <v/>
      </c>
    </row>
    <row r="191" ht="30" customHeight="1">
      <c r="B191" s="165" t="inlineStr">
        <is>
          <t xml:space="preserve">  Planejamento da auditoria - materialidade e risco</t>
        </is>
      </c>
      <c r="C191" s="166" t="inlineStr">
        <is>
          <t xml:space="preserve">  FCC cobra que risco de auditoria = risco inerente × risco de controle × risco de detecção</t>
        </is>
      </c>
      <c r="D191" s="167" t="inlineStr">
        <is>
          <t>ALTA</t>
        </is>
      </c>
      <c r="E191" s="168" t="n">
        <v>0</v>
      </c>
      <c r="F191" s="169" t="n">
        <v>0</v>
      </c>
      <c r="G191" s="170" t="inlineStr">
        <is>
          <t>—</t>
        </is>
      </c>
      <c r="H191" s="171">
        <f>IFERROR(REPT("█",ROUND((E191/3*50+MIN(F191,20)/20*50),0))&amp;REPT("░",50-ROUND((E191/3*50+MIN(F191,20)/20*50),0)),"░░░░░░░░░░░░░░░░░░░░░░░░░░░░░░░░░░░░░░░░░░░░░░░░░░")</f>
        <v/>
      </c>
    </row>
    <row r="192" ht="30" customHeight="1">
      <c r="B192" s="165" t="inlineStr">
        <is>
          <t xml:space="preserve">  Procedimentos de auditoria - tipos e aplicação</t>
        </is>
      </c>
      <c r="C192" s="166" t="inlineStr">
        <is>
          <t xml:space="preserve">  FCC troca testes de controle (avaliam controles internos) com testes substantivos (detectam distorções)</t>
        </is>
      </c>
      <c r="D192" s="167" t="inlineStr">
        <is>
          <t>ALTA</t>
        </is>
      </c>
      <c r="E192" s="168" t="n">
        <v>0</v>
      </c>
      <c r="F192" s="169" t="n">
        <v>0</v>
      </c>
      <c r="G192" s="170" t="inlineStr">
        <is>
          <t>—</t>
        </is>
      </c>
      <c r="H192" s="171">
        <f>IFERROR(REPT("█",ROUND((E192/3*50+MIN(F192,20)/20*50),0))&amp;REPT("░",50-ROUND((E192/3*50+MIN(F192,20)/20*50),0)),"░░░░░░░░░░░░░░░░░░░░░░░░░░░░░░░░░░░░░░░░░░░░░░░░░░")</f>
        <v/>
      </c>
    </row>
    <row r="193" ht="30" customHeight="1">
      <c r="B193" s="165" t="inlineStr">
        <is>
          <t xml:space="preserve">  Evidências de auditoria - suficiência e adequação</t>
        </is>
      </c>
      <c r="C193" s="166" t="inlineStr">
        <is>
          <t xml:space="preserve">  FCC cobra que a evidência precisa ser suficiente (quantidade) E adequada (qualidade)</t>
        </is>
      </c>
      <c r="D193" s="167" t="inlineStr">
        <is>
          <t>ALTA</t>
        </is>
      </c>
      <c r="E193" s="168" t="n">
        <v>0</v>
      </c>
      <c r="F193" s="169" t="n">
        <v>0</v>
      </c>
      <c r="G193" s="170" t="inlineStr">
        <is>
          <t>—</t>
        </is>
      </c>
      <c r="H193" s="171">
        <f>IFERROR(REPT("█",ROUND((E193/3*50+MIN(F193,20)/20*50),0))&amp;REPT("░",50-ROUND((E193/3*50+MIN(F193,20)/20*50),0)),"░░░░░░░░░░░░░░░░░░░░░░░░░░░░░░░░░░░░░░░░░░░░░░░░░░")</f>
        <v/>
      </c>
    </row>
    <row r="194" ht="30" customHeight="1">
      <c r="B194" s="165" t="inlineStr">
        <is>
          <t xml:space="preserve">  Normas NBC TA - principais normas da auditoria independente</t>
        </is>
      </c>
      <c r="C194" s="166" t="inlineStr">
        <is>
          <t xml:space="preserve">  FCC cobra a NBC TA 700 (opinião sobre DF), TA 705 (modificação da opinião), TA 320 (materialidade)</t>
        </is>
      </c>
      <c r="D194" s="167" t="inlineStr">
        <is>
          <t>ALTA</t>
        </is>
      </c>
      <c r="E194" s="168" t="n">
        <v>0</v>
      </c>
      <c r="F194" s="169" t="n">
        <v>0</v>
      </c>
      <c r="G194" s="170" t="inlineStr">
        <is>
          <t>—</t>
        </is>
      </c>
      <c r="H194" s="171">
        <f>IFERROR(REPT("█",ROUND((E194/3*50+MIN(F194,20)/20*50),0))&amp;REPT("░",50-ROUND((E194/3*50+MIN(F194,20)/20*50),0)),"░░░░░░░░░░░░░░░░░░░░░░░░░░░░░░░░░░░░░░░░░░░░░░░░░░")</f>
        <v/>
      </c>
    </row>
    <row r="195" ht="30" customHeight="1">
      <c r="B195" s="165" t="inlineStr">
        <is>
          <t xml:space="preserve">  Fraude e erro em auditoria - responsabilidades</t>
        </is>
      </c>
      <c r="C195" s="166" t="inlineStr">
        <is>
          <t xml:space="preserve">  FCC cobra que é responsabilidade da administração prevenir fraudes, e do auditor detectar distorções materiais</t>
        </is>
      </c>
      <c r="D195" s="167" t="inlineStr">
        <is>
          <t>MEDIA</t>
        </is>
      </c>
      <c r="E195" s="168" t="n">
        <v>0</v>
      </c>
      <c r="F195" s="169" t="n">
        <v>0</v>
      </c>
      <c r="G195" s="170" t="inlineStr">
        <is>
          <t>—</t>
        </is>
      </c>
      <c r="H195" s="171">
        <f>IFERROR(REPT("█",ROUND((E195/3*50+MIN(F195,20)/20*50),0))&amp;REPT("░",50-ROUND((E195/3*50+MIN(F195,20)/20*50),0)),"░░░░░░░░░░░░░░░░░░░░░░░░░░░░░░░░░░░░░░░░░░░░░░░░░░")</f>
        <v/>
      </c>
    </row>
    <row r="196" ht="30" customHeight="1">
      <c r="B196" s="165" t="inlineStr">
        <is>
          <t xml:space="preserve">  Controles internos - avaliação e limitações</t>
        </is>
      </c>
      <c r="C196" s="166" t="inlineStr">
        <is>
          <t xml:space="preserve">  FCC cobra os 5 componentes do COSO: ambiente de controle, avaliação de risco, atividades, informação, monitoramento</t>
        </is>
      </c>
      <c r="D196" s="167" t="inlineStr">
        <is>
          <t>ALTA</t>
        </is>
      </c>
      <c r="E196" s="168" t="n">
        <v>0</v>
      </c>
      <c r="F196" s="169" t="n">
        <v>0</v>
      </c>
      <c r="G196" s="170" t="inlineStr">
        <is>
          <t>—</t>
        </is>
      </c>
      <c r="H196" s="171">
        <f>IFERROR(REPT("█",ROUND((E196/3*50+MIN(F196,20)/20*50),0))&amp;REPT("░",50-ROUND((E196/3*50+MIN(F196,20)/20*50),0)),"░░░░░░░░░░░░░░░░░░░░░░░░░░░░░░░░░░░░░░░░░░░░░░░░░░")</f>
        <v/>
      </c>
    </row>
    <row r="197" ht="30" customHeight="1">
      <c r="B197" s="165" t="inlineStr">
        <is>
          <t xml:space="preserve">  Papéis de trabalho e documentação da auditoria</t>
        </is>
      </c>
      <c r="C197" s="166" t="inlineStr">
        <is>
          <t xml:space="preserve">  FCC cobra que os papéis são propriedade do auditor, não da entidade auditada</t>
        </is>
      </c>
      <c r="D197" s="167" t="inlineStr">
        <is>
          <t>MEDIA</t>
        </is>
      </c>
      <c r="E197" s="168" t="n">
        <v>0</v>
      </c>
      <c r="F197" s="169" t="n">
        <v>0</v>
      </c>
      <c r="G197" s="170" t="inlineStr">
        <is>
          <t>—</t>
        </is>
      </c>
      <c r="H197" s="171">
        <f>IFERROR(REPT("█",ROUND((E197/3*50+MIN(F197,20)/20*50),0))&amp;REPT("░",50-ROUND((E197/3*50+MIN(F197,20)/20*50),0)),"░░░░░░░░░░░░░░░░░░░░░░░░░░░░░░░░░░░░░░░░░░░░░░░░░░")</f>
        <v/>
      </c>
    </row>
    <row r="198" ht="22" customHeight="1">
      <c r="B198" s="172" t="inlineStr">
        <is>
          <t xml:space="preserve">  MEDIA — AUDITORIA</t>
        </is>
      </c>
      <c r="C198" s="173" t="n"/>
      <c r="D198" s="174">
        <f>IFERROR(TEXT(COUNTIF(D190:D197,"ALTA")/COUNTA(D190:D197),"0%")&amp;" ALTA | "&amp;TEXT(COUNTIF(D190:D197,"MEDIA")/COUNTA(D190:D197),"0%")&amp;" MEDIA","—")</f>
        <v/>
      </c>
      <c r="E198" s="173" t="n"/>
      <c r="F198" s="173" t="n"/>
      <c r="G198" s="173" t="n"/>
      <c r="H198" s="173" t="n"/>
    </row>
  </sheetData>
  <mergeCells count="22">
    <mergeCell ref="B6:H6"/>
    <mergeCell ref="B27:C27"/>
    <mergeCell ref="B164:H164"/>
    <mergeCell ref="B123:H123"/>
    <mergeCell ref="B106:C106"/>
    <mergeCell ref="B188:H188"/>
    <mergeCell ref="B67:C67"/>
    <mergeCell ref="B91:H91"/>
    <mergeCell ref="B47:H47"/>
    <mergeCell ref="B3:H3"/>
    <mergeCell ref="E5:H5"/>
    <mergeCell ref="B5:D5"/>
    <mergeCell ref="B149:H149"/>
    <mergeCell ref="B2:H2"/>
    <mergeCell ref="B136:H136"/>
    <mergeCell ref="B8:H8"/>
    <mergeCell ref="B175:H175"/>
    <mergeCell ref="B45:C45"/>
    <mergeCell ref="B69:H69"/>
    <mergeCell ref="B89:C89"/>
    <mergeCell ref="B29:H29"/>
    <mergeCell ref="B108:H108"/>
  </mergeCells>
  <conditionalFormatting sqref="E10:E26">
    <cfRule type="cellIs" priority="1" operator="equal" dxfId="0">
      <formula>0</formula>
    </cfRule>
    <cfRule type="cellIs" priority="2" operator="equal" dxfId="1">
      <formula>1</formula>
    </cfRule>
    <cfRule type="cellIs" priority="3" operator="equal" dxfId="2">
      <formula>2</formula>
    </cfRule>
    <cfRule type="cellIs" priority="4" operator="equal" dxfId="3">
      <formula>3</formula>
    </cfRule>
  </conditionalFormatting>
  <conditionalFormatting sqref="D10:D26">
    <cfRule type="cellIs" priority="5" operator="equal" dxfId="4">
      <formula>"ALTA"</formula>
    </cfRule>
    <cfRule type="cellIs" priority="6" operator="equal" dxfId="5">
      <formula>"MEDIA"</formula>
    </cfRule>
    <cfRule type="cellIs" priority="7" operator="equal" dxfId="6">
      <formula>"BAIXA"</formula>
    </cfRule>
  </conditionalFormatting>
  <conditionalFormatting sqref="F10:F26">
    <cfRule type="cellIs" priority="8" operator="between" dxfId="7">
      <formula>1</formula>
      <formula>9</formula>
    </cfRule>
    <cfRule type="cellIs" priority="9" operator="between" dxfId="8">
      <formula>10</formula>
      <formula>19</formula>
    </cfRule>
    <cfRule type="cellIs" priority="10" operator="greaterThanOrEqual" dxfId="9">
      <formula>20</formula>
    </cfRule>
  </conditionalFormatting>
  <conditionalFormatting sqref="E31:E44">
    <cfRule type="cellIs" priority="11" operator="equal" dxfId="0">
      <formula>0</formula>
    </cfRule>
    <cfRule type="cellIs" priority="12" operator="equal" dxfId="1">
      <formula>1</formula>
    </cfRule>
    <cfRule type="cellIs" priority="13" operator="equal" dxfId="2">
      <formula>2</formula>
    </cfRule>
    <cfRule type="cellIs" priority="14" operator="equal" dxfId="3">
      <formula>3</formula>
    </cfRule>
  </conditionalFormatting>
  <conditionalFormatting sqref="D31:D44">
    <cfRule type="cellIs" priority="15" operator="equal" dxfId="4">
      <formula>"ALTA"</formula>
    </cfRule>
    <cfRule type="cellIs" priority="16" operator="equal" dxfId="5">
      <formula>"MEDIA"</formula>
    </cfRule>
    <cfRule type="cellIs" priority="17" operator="equal" dxfId="6">
      <formula>"BAIXA"</formula>
    </cfRule>
  </conditionalFormatting>
  <conditionalFormatting sqref="F31:F44">
    <cfRule type="cellIs" priority="18" operator="between" dxfId="7">
      <formula>1</formula>
      <formula>9</formula>
    </cfRule>
    <cfRule type="cellIs" priority="19" operator="between" dxfId="8">
      <formula>10</formula>
      <formula>19</formula>
    </cfRule>
    <cfRule type="cellIs" priority="20" operator="greaterThanOrEqual" dxfId="9">
      <formula>20</formula>
    </cfRule>
  </conditionalFormatting>
  <conditionalFormatting sqref="E49:E66">
    <cfRule type="cellIs" priority="21" operator="equal" dxfId="0">
      <formula>0</formula>
    </cfRule>
    <cfRule type="cellIs" priority="22" operator="equal" dxfId="1">
      <formula>1</formula>
    </cfRule>
    <cfRule type="cellIs" priority="23" operator="equal" dxfId="2">
      <formula>2</formula>
    </cfRule>
    <cfRule type="cellIs" priority="24" operator="equal" dxfId="3">
      <formula>3</formula>
    </cfRule>
  </conditionalFormatting>
  <conditionalFormatting sqref="D49:D66">
    <cfRule type="cellIs" priority="25" operator="equal" dxfId="4">
      <formula>"ALTA"</formula>
    </cfRule>
    <cfRule type="cellIs" priority="26" operator="equal" dxfId="5">
      <formula>"MEDIA"</formula>
    </cfRule>
    <cfRule type="cellIs" priority="27" operator="equal" dxfId="6">
      <formula>"BAIXA"</formula>
    </cfRule>
  </conditionalFormatting>
  <conditionalFormatting sqref="F49:F66">
    <cfRule type="cellIs" priority="28" operator="between" dxfId="7">
      <formula>1</formula>
      <formula>9</formula>
    </cfRule>
    <cfRule type="cellIs" priority="29" operator="between" dxfId="8">
      <formula>10</formula>
      <formula>19</formula>
    </cfRule>
    <cfRule type="cellIs" priority="30" operator="greaterThanOrEqual" dxfId="9">
      <formula>20</formula>
    </cfRule>
  </conditionalFormatting>
  <conditionalFormatting sqref="E71:E88">
    <cfRule type="cellIs" priority="31" operator="equal" dxfId="0">
      <formula>0</formula>
    </cfRule>
    <cfRule type="cellIs" priority="32" operator="equal" dxfId="1">
      <formula>1</formula>
    </cfRule>
    <cfRule type="cellIs" priority="33" operator="equal" dxfId="2">
      <formula>2</formula>
    </cfRule>
    <cfRule type="cellIs" priority="34" operator="equal" dxfId="3">
      <formula>3</formula>
    </cfRule>
  </conditionalFormatting>
  <conditionalFormatting sqref="D71:D88">
    <cfRule type="cellIs" priority="35" operator="equal" dxfId="4">
      <formula>"ALTA"</formula>
    </cfRule>
    <cfRule type="cellIs" priority="36" operator="equal" dxfId="5">
      <formula>"MEDIA"</formula>
    </cfRule>
    <cfRule type="cellIs" priority="37" operator="equal" dxfId="6">
      <formula>"BAIXA"</formula>
    </cfRule>
  </conditionalFormatting>
  <conditionalFormatting sqref="F71:F88">
    <cfRule type="cellIs" priority="38" operator="between" dxfId="7">
      <formula>1</formula>
      <formula>9</formula>
    </cfRule>
    <cfRule type="cellIs" priority="39" operator="between" dxfId="8">
      <formula>10</formula>
      <formula>19</formula>
    </cfRule>
    <cfRule type="cellIs" priority="40" operator="greaterThanOrEqual" dxfId="9">
      <formula>20</formula>
    </cfRule>
  </conditionalFormatting>
  <conditionalFormatting sqref="E93:E105">
    <cfRule type="cellIs" priority="41" operator="equal" dxfId="0">
      <formula>0</formula>
    </cfRule>
    <cfRule type="cellIs" priority="42" operator="equal" dxfId="1">
      <formula>1</formula>
    </cfRule>
    <cfRule type="cellIs" priority="43" operator="equal" dxfId="2">
      <formula>2</formula>
    </cfRule>
    <cfRule type="cellIs" priority="44" operator="equal" dxfId="3">
      <formula>3</formula>
    </cfRule>
  </conditionalFormatting>
  <conditionalFormatting sqref="D93:D105">
    <cfRule type="cellIs" priority="45" operator="equal" dxfId="4">
      <formula>"ALTA"</formula>
    </cfRule>
    <cfRule type="cellIs" priority="46" operator="equal" dxfId="5">
      <formula>"MEDIA"</formula>
    </cfRule>
    <cfRule type="cellIs" priority="47" operator="equal" dxfId="6">
      <formula>"BAIXA"</formula>
    </cfRule>
  </conditionalFormatting>
  <conditionalFormatting sqref="F93:F105">
    <cfRule type="cellIs" priority="48" operator="between" dxfId="7">
      <formula>1</formula>
      <formula>9</formula>
    </cfRule>
    <cfRule type="cellIs" priority="49" operator="between" dxfId="8">
      <formula>10</formula>
      <formula>19</formula>
    </cfRule>
    <cfRule type="cellIs" priority="50" operator="greaterThanOrEqual" dxfId="9">
      <formula>20</formula>
    </cfRule>
  </conditionalFormatting>
  <dataValidations count="2">
    <dataValidation sqref="E10 E11 E12 E13 E14 E15 E16 E17 E18 E19 E20 E21 E22 E23 E24 E25 E26 E31 E32 E33 E34 E35 E36 E37 E38 E39 E40 E41 E42 E43 E44 E49 E50 E51 E52 E53 E54 E55 E56 E57 E58 E59 E60 E61 E62 E63 E64 E65 E66 E71 E72 E73 E74 E75 E76 E77 E78 E79 E80 E81 E82 E83 E84 E85 E86 E87 E88 E93 E94 E95 E96 E97 E98 E99 E100 E101 E102 E103 E104 E105" showDropDown="0" showInputMessage="0" showErrorMessage="1" allowBlank="1" errorTitle="Invalido" error="Use 0, 1, 2 ou 3" type="whole" operator="between">
      <formula1>0</formula1>
      <formula2>3</formula2>
    </dataValidation>
    <dataValidation sqref="D10 D11 D12 D13 D14 D15 D16 D17 D18 D19 D20 D21 D22 D23 D24 D25 D26 D31 D32 D33 D34 D35 D36 D37 D38 D39 D40 D41 D42 D43 D44 D49 D50 D51 D52 D53 D54 D55 D56 D57 D58 D59 D60 D61 D62 D63 D64 D65 D66 D71 D72 D73 D74 D75 D76 D77 D78 D79 D80 D81 D82 D83 D84 D85 D86 D87 D88 D93 D94 D95 D96 D97 D98 D99 D100 D101 D102 D103 D104 D105" showDropDown="0" showInputMessage="0" showErrorMessage="0" allowBlank="1" type="list">
      <formula1>"ALTA,MEDIA,BAIXA"</formula1>
    </dataValidation>
  </dataValidations>
  <pageMargins left="0.75" right="0.75" top="1" bottom="1" header="0.5" footer="0.5"/>
</worksheet>
</file>

<file path=xl/worksheets/sheet2.xml><?xml version="1.0" encoding="utf-8"?>
<worksheet xmlns="http://schemas.openxmlformats.org/spreadsheetml/2006/main">
  <sheetPr>
    <tabColor rgb="FFDC2626"/>
    <outlinePr summaryBelow="1" summaryRight="1"/>
    <pageSetUpPr/>
  </sheetPr>
  <dimension ref="B2:H203"/>
  <sheetViews>
    <sheetView showGridLines="0" workbookViewId="0">
      <pane xSplit="1" ySplit="7" topLeftCell="B8" activePane="bottomRight" state="frozen"/>
      <selection pane="topRight" activeCell="A1" sqref="A1"/>
      <selection pane="bottomLeft" activeCell="A1" sqref="A1"/>
      <selection pane="bottomRight" activeCell="A1" sqref="A1"/>
    </sheetView>
  </sheetViews>
  <sheetFormatPr baseColWidth="8" defaultRowHeight="15"/>
  <cols>
    <col width="1.5" customWidth="1" min="1" max="1"/>
    <col width="30" customWidth="1" min="2" max="2"/>
    <col width="38" customWidth="1" min="3" max="3"/>
    <col width="11" customWidth="1" min="4" max="4"/>
    <col width="12" customWidth="1" min="5" max="5"/>
    <col width="12" customWidth="1" min="6" max="6"/>
    <col width="13" customWidth="1" min="7" max="7"/>
    <col width="15" customWidth="1" min="8" max="8"/>
    <col width="1.5" customWidth="1" min="9" max="9"/>
  </cols>
  <sheetData>
    <row r="1" ht="8" customHeight="1"/>
    <row r="2" ht="46" customHeight="1">
      <c r="B2" s="1" t="inlineStr">
        <is>
          <t xml:space="preserve">  P2 - CONHECIMENTOS TI</t>
        </is>
      </c>
    </row>
    <row r="3" ht="20" customHeight="1">
      <c r="B3" s="2" t="inlineStr">
        <is>
          <t xml:space="preserve">  Rota SEFAZ CE  |  FCC 2026  |  Progresso = (Dominio/3 x 50%) + (Questoes/20 x 50%)</t>
        </is>
      </c>
    </row>
    <row r="4" ht="8" customHeight="1"/>
    <row r="5" ht="52" customHeight="1">
      <c r="B5" s="3" t="inlineStr">
        <is>
          <t xml:space="preserve">  DOMINIO  =  50% do progresso
  0 = Nao vi       contribui  0%
  1 = Vi uma vez contribui 17%
  2 = Entendo     contribui 33%
  3 = Domino       contribui 50%</t>
        </is>
      </c>
      <c r="C5" s="159" t="n"/>
      <c r="D5" s="160" t="n"/>
      <c r="E5" s="4" t="inlineStr">
        <is>
          <t xml:space="preserve">  QUESTOES FCC  =  50% do progresso
  Meta: 20 questoes por assunto
  5q  = 12,5%  |  10q = 25%
  20q = 50% (maximo desta parte)
  Ambos sao necessarios para 100%</t>
        </is>
      </c>
      <c r="F5" s="159" t="n"/>
      <c r="G5" s="159" t="n"/>
      <c r="H5" s="161" t="n"/>
    </row>
    <row r="6" ht="26" customHeight="1">
      <c r="B6" s="5" t="inlineStr">
        <is>
          <t xml:space="preserve">  FORMULA:  Progresso = (Dominio / 3 x 50%) + (Questoes / 20 x 50%)     |     Prova dia 02/08 (manha) | 80 questoes | PESO 2 (vale o dobro!)</t>
        </is>
      </c>
      <c r="H6" s="162" t="n"/>
    </row>
    <row r="7" ht="8" customHeight="1"/>
    <row r="8" ht="36" customHeight="1">
      <c r="B8" s="51" t="inlineStr">
        <is>
          <t xml:space="preserve">  SEGURANCA DA INFORMACAO     |     16% do edital     |     ~13 questoes (P2 - Peso 2)</t>
        </is>
      </c>
    </row>
    <row r="9" ht="28" customHeight="1">
      <c r="B9" s="7" t="inlineStr">
        <is>
          <t>ASSUNTO / TOPICO DO EDITAL</t>
        </is>
      </c>
      <c r="C9" s="7" t="inlineStr">
        <is>
          <t>ARMADILHA DA BANCA FCC</t>
        </is>
      </c>
      <c r="D9" s="8" t="inlineStr">
        <is>
          <t>FCC
COBRA</t>
        </is>
      </c>
      <c r="E9" s="8" t="inlineStr">
        <is>
          <t>DOMINIO
(0-3)</t>
        </is>
      </c>
      <c r="F9" s="8" t="inlineStr">
        <is>
          <t>QUESTOES
FEITAS</t>
        </is>
      </c>
      <c r="G9" s="8" t="inlineStr">
        <is>
          <t>ULTIMA
REVISAO</t>
        </is>
      </c>
      <c r="H9" s="8" t="inlineStr">
        <is>
          <t>PROGRESSO
(automatico)</t>
        </is>
      </c>
    </row>
    <row r="10" ht="48" customHeight="1">
      <c r="B10" s="52" t="inlineStr">
        <is>
          <t xml:space="preserve">  Fundamentos de SI - CIA triade</t>
        </is>
      </c>
      <c r="C10" s="10" t="inlineStr">
        <is>
          <t xml:space="preserve">  Confidencialidade, Integridade, Disponibilidade + Autenticidade e Nao-repudio. Base de tudo.</t>
        </is>
      </c>
      <c r="D10" s="11" t="inlineStr">
        <is>
          <t>ALTA</t>
        </is>
      </c>
      <c r="E10" s="12" t="n">
        <v>0</v>
      </c>
      <c r="F10" s="13" t="n">
        <v>0</v>
      </c>
      <c r="G10" s="14" t="inlineStr">
        <is>
          <t>—</t>
        </is>
      </c>
      <c r="H10" s="15">
        <f>IFERROR(REPT("█",ROUND((E10/3*50+MIN(F10,20)/20*50)/10,0))&amp;REPT("░",10-ROUND((E10/3*50+MIN(F10,20)/20*50)/10,0))&amp;"  "&amp;TEXT((E10/3*50+MIN(F10,20)/20*50)/100,"0%"),"░░░░░░░░░░  0%")</f>
        <v/>
      </c>
    </row>
    <row r="11" ht="48" customHeight="1">
      <c r="B11" s="53" t="inlineStr">
        <is>
          <t xml:space="preserve">  Conceitos: ativo, ameaca, vulnerabilidade, risco e impacto</t>
        </is>
      </c>
      <c r="C11" s="17" t="inlineStr">
        <is>
          <t xml:space="preserve">  Ativo = o que tem valor. Ameaca = causa potencial. Vulnerabilidade = fraqueza. Risco = ameaca x vulnerabilidade.</t>
        </is>
      </c>
      <c r="D11" s="18" t="inlineStr">
        <is>
          <t>ALTA</t>
        </is>
      </c>
      <c r="E11" s="19" t="n">
        <v>0</v>
      </c>
      <c r="F11" s="20" t="n">
        <v>0</v>
      </c>
      <c r="G11" s="21" t="inlineStr">
        <is>
          <t>—</t>
        </is>
      </c>
      <c r="H11" s="22">
        <f>IFERROR(REPT("█",ROUND((E11/3*50+MIN(F11,20)/20*50)/10,0))&amp;REPT("░",10-ROUND((E11/3*50+MIN(F11,20)/20*50)/10,0))&amp;"  "&amp;TEXT((E11/3*50+MIN(F11,20)/20*50)/100,"0%"),"░░░░░░░░░░  0%")</f>
        <v/>
      </c>
    </row>
    <row r="12" ht="48" customHeight="1">
      <c r="B12" s="52" t="inlineStr">
        <is>
          <t xml:space="preserve">  Criptografia simetrica - AES, DES, 3DES</t>
        </is>
      </c>
      <c r="C12" s="10" t="inlineStr">
        <is>
          <t xml:space="preserve">  Uma chave para cifrar e decifrar. AES (padrao atual), DES (obsoleto), 3DES (intermediario).</t>
        </is>
      </c>
      <c r="D12" s="11" t="inlineStr">
        <is>
          <t>ALTA</t>
        </is>
      </c>
      <c r="E12" s="12" t="n">
        <v>0</v>
      </c>
      <c r="F12" s="13" t="n">
        <v>0</v>
      </c>
      <c r="G12" s="14" t="inlineStr">
        <is>
          <t>—</t>
        </is>
      </c>
      <c r="H12" s="15">
        <f>IFERROR(REPT("█",ROUND((E12/3*50+MIN(F12,20)/20*50)/10,0))&amp;REPT("░",10-ROUND((E12/3*50+MIN(F12,20)/20*50)/10,0))&amp;"  "&amp;TEXT((E12/3*50+MIN(F12,20)/20*50)/100,"0%"),"░░░░░░░░░░  0%")</f>
        <v/>
      </c>
    </row>
    <row r="13" ht="48" customHeight="1">
      <c r="B13" s="53" t="inlineStr">
        <is>
          <t xml:space="preserve">  Criptografia assimetrica - RSA e ECC</t>
        </is>
      </c>
      <c r="C13" s="17" t="inlineStr">
        <is>
          <t xml:space="preserve">  Par de chaves: publica cifra, privada decifra. Na ASSINATURA DIGITAL e ao contrario: privada assina.</t>
        </is>
      </c>
      <c r="D13" s="18" t="inlineStr">
        <is>
          <t>ALTA</t>
        </is>
      </c>
      <c r="E13" s="19" t="n">
        <v>0</v>
      </c>
      <c r="F13" s="20" t="n">
        <v>0</v>
      </c>
      <c r="G13" s="21" t="inlineStr">
        <is>
          <t>—</t>
        </is>
      </c>
      <c r="H13" s="22">
        <f>IFERROR(REPT("█",ROUND((E13/3*50+MIN(F13,20)/20*50)/10,0))&amp;REPT("░",10-ROUND((E13/3*50+MIN(F13,20)/20*50)/10,0))&amp;"  "&amp;TEXT((E13/3*50+MIN(F13,20)/20*50)/100,"0%"),"░░░░░░░░░░  0%")</f>
        <v/>
      </c>
    </row>
    <row r="14" ht="48" customHeight="1">
      <c r="B14" s="52" t="inlineStr">
        <is>
          <t xml:space="preserve">  Hash - MD5, SHA-1, SHA-256</t>
        </is>
      </c>
      <c r="C14" s="10" t="inlineStr">
        <is>
          <t xml:space="preserve">  Funcao unidirecional - nao tem como 'decifrar' um hash. Usado para integridade e senhas.</t>
        </is>
      </c>
      <c r="D14" s="11" t="inlineStr">
        <is>
          <t>ALTA</t>
        </is>
      </c>
      <c r="E14" s="12" t="n">
        <v>0</v>
      </c>
      <c r="F14" s="13" t="n">
        <v>0</v>
      </c>
      <c r="G14" s="14" t="inlineStr">
        <is>
          <t>—</t>
        </is>
      </c>
      <c r="H14" s="15">
        <f>IFERROR(REPT("█",ROUND((E14/3*50+MIN(F14,20)/20*50)/10,0))&amp;REPT("░",10-ROUND((E14/3*50+MIN(F14,20)/20*50)/10,0))&amp;"  "&amp;TEXT((E14/3*50+MIN(F14,20)/20*50)/100,"0%"),"░░░░░░░░░░  0%")</f>
        <v/>
      </c>
    </row>
    <row r="15" ht="48" customHeight="1">
      <c r="B15" s="53" t="inlineStr">
        <is>
          <t xml:space="preserve">  Assinatura digital e certificado X.509</t>
        </is>
      </c>
      <c r="C15" s="17" t="inlineStr">
        <is>
          <t xml:space="preserve">  Assinatura: chave PRIVADA cria, chave PUBLICA verifica. Certificado: vincula identidade a chave publica.</t>
        </is>
      </c>
      <c r="D15" s="18" t="inlineStr">
        <is>
          <t>ALTA</t>
        </is>
      </c>
      <c r="E15" s="19" t="n">
        <v>0</v>
      </c>
      <c r="F15" s="20" t="n">
        <v>0</v>
      </c>
      <c r="G15" s="21" t="inlineStr">
        <is>
          <t>—</t>
        </is>
      </c>
      <c r="H15" s="22">
        <f>IFERROR(REPT("█",ROUND((E15/3*50+MIN(F15,20)/20*50)/10,0))&amp;REPT("░",10-ROUND((E15/3*50+MIN(F15,20)/20*50)/10,0))&amp;"  "&amp;TEXT((E15/3*50+MIN(F15,20)/20*50)/100,"0%"),"░░░░░░░░░░  0%")</f>
        <v/>
      </c>
    </row>
    <row r="16" ht="48" customHeight="1">
      <c r="B16" s="52" t="inlineStr">
        <is>
          <t xml:space="preserve">  PKI e ICP-Brasil - hierarquia de certificacao</t>
        </is>
      </c>
      <c r="C16" s="10" t="inlineStr">
        <is>
          <t xml:space="preserve">  AC-Raiz (autoridade maxima), AC intermediarias, AR (registro). ICP-Brasil: infraestrutura nacional.</t>
        </is>
      </c>
      <c r="D16" s="11" t="inlineStr">
        <is>
          <t>ALTA</t>
        </is>
      </c>
      <c r="E16" s="12" t="n">
        <v>0</v>
      </c>
      <c r="F16" s="13" t="n">
        <v>0</v>
      </c>
      <c r="G16" s="14" t="inlineStr">
        <is>
          <t>—</t>
        </is>
      </c>
      <c r="H16" s="15">
        <f>IFERROR(REPT("█",ROUND((E16/3*50+MIN(F16,20)/20*50)/10,0))&amp;REPT("░",10-ROUND((E16/3*50+MIN(F16,20)/20*50)/10,0))&amp;"  "&amp;TEXT((E16/3*50+MIN(F16,20)/20*50)/100,"0%"),"░░░░░░░░░░  0%")</f>
        <v/>
      </c>
    </row>
    <row r="17" ht="48" customHeight="1">
      <c r="B17" s="53" t="inlineStr">
        <is>
          <t xml:space="preserve">  LGPD no contexto de SI - incidentes e DPO</t>
        </is>
      </c>
      <c r="C17" s="17" t="inlineStr">
        <is>
          <t xml:space="preserve">  Incidente de seguranca deve ser comunicado a ANPD. DPO (encarregado): ponte entre controlador e ANPD.</t>
        </is>
      </c>
      <c r="D17" s="18" t="inlineStr">
        <is>
          <t>ALTA</t>
        </is>
      </c>
      <c r="E17" s="19" t="n">
        <v>0</v>
      </c>
      <c r="F17" s="20" t="n">
        <v>0</v>
      </c>
      <c r="G17" s="21" t="inlineStr">
        <is>
          <t>—</t>
        </is>
      </c>
      <c r="H17" s="22">
        <f>IFERROR(REPT("█",ROUND((E17/3*50+MIN(F17,20)/20*50)/10,0))&amp;REPT("░",10-ROUND((E17/3*50+MIN(F17,20)/20*50)/10,0))&amp;"  "&amp;TEXT((E17/3*50+MIN(F17,20)/20*50)/100,"0%"),"░░░░░░░░░░  0%")</f>
        <v/>
      </c>
    </row>
    <row r="18" ht="48" customHeight="1">
      <c r="B18" s="52" t="inlineStr">
        <is>
          <t xml:space="preserve">  ISO/IEC 27001 - SGSI e estrutura</t>
        </is>
      </c>
      <c r="C18" s="10" t="inlineStr">
        <is>
          <t xml:space="preserve">  Sistema de Gestao de SI. Ciclo PDCA. Clausulas 4 a 10. Declaracao de Aplicabilidade (SoA).</t>
        </is>
      </c>
      <c r="D18" s="11" t="inlineStr">
        <is>
          <t>ALTA</t>
        </is>
      </c>
      <c r="E18" s="12" t="n">
        <v>0</v>
      </c>
      <c r="F18" s="13" t="n">
        <v>0</v>
      </c>
      <c r="G18" s="14" t="inlineStr">
        <is>
          <t>—</t>
        </is>
      </c>
      <c r="H18" s="15">
        <f>IFERROR(REPT("█",ROUND((E18/3*50+MIN(F18,20)/20*50)/10,0))&amp;REPT("░",10-ROUND((E18/3*50+MIN(F18,20)/20*50)/10,0))&amp;"  "&amp;TEXT((E18/3*50+MIN(F18,20)/20*50)/100,"0%"),"░░░░░░░░░░  0%")</f>
        <v/>
      </c>
    </row>
    <row r="19" ht="48" customHeight="1">
      <c r="B19" s="53" t="inlineStr">
        <is>
          <t xml:space="preserve">  ISO/IEC 27002 - controles de seguranca</t>
        </is>
      </c>
      <c r="C19" s="17" t="inlineStr">
        <is>
          <t xml:space="preserve">  114 controles em 14 secoes (versao 2013) ou 93 controles em 4 temas (versao 2022).</t>
        </is>
      </c>
      <c r="D19" s="18" t="inlineStr">
        <is>
          <t>ALTA</t>
        </is>
      </c>
      <c r="E19" s="19" t="n">
        <v>0</v>
      </c>
      <c r="F19" s="20" t="n">
        <v>0</v>
      </c>
      <c r="G19" s="21" t="inlineStr">
        <is>
          <t>—</t>
        </is>
      </c>
      <c r="H19" s="22">
        <f>IFERROR(REPT("█",ROUND((E19/3*50+MIN(F19,20)/20*50)/10,0))&amp;REPT("░",10-ROUND((E19/3*50+MIN(F19,20)/20*50)/10,0))&amp;"  "&amp;TEXT((E19/3*50+MIN(F19,20)/20*50)/100,"0%"),"░░░░░░░░░░  0%")</f>
        <v/>
      </c>
    </row>
    <row r="20" ht="48" customHeight="1">
      <c r="B20" s="52" t="inlineStr">
        <is>
          <t xml:space="preserve">  Gestao de riscos - NIST SP 800-30</t>
        </is>
      </c>
      <c r="C20" s="10" t="inlineStr">
        <is>
          <t xml:space="preserve">  Identificar, analisar, avaliar, tratar (aceitar, mitigar, transferir, evitar) e monitorar riscos.</t>
        </is>
      </c>
      <c r="D20" s="11" t="inlineStr">
        <is>
          <t>ALTA</t>
        </is>
      </c>
      <c r="E20" s="12" t="n">
        <v>0</v>
      </c>
      <c r="F20" s="13" t="n">
        <v>0</v>
      </c>
      <c r="G20" s="14" t="inlineStr">
        <is>
          <t>—</t>
        </is>
      </c>
      <c r="H20" s="15">
        <f>IFERROR(REPT("█",ROUND((E20/3*50+MIN(F20,20)/20*50)/10,0))&amp;REPT("░",10-ROUND((E20/3*50+MIN(F20,20)/20*50)/10,0))&amp;"  "&amp;TEXT((E20/3*50+MIN(F20,20)/20*50)/100,"0%"),"░░░░░░░░░░  0%")</f>
        <v/>
      </c>
    </row>
    <row r="21" ht="48" customHeight="1">
      <c r="B21" s="53" t="inlineStr">
        <is>
          <t xml:space="preserve">  Tipos de malware - virus, worm, ransomware, trojan</t>
        </is>
      </c>
      <c r="C21" s="17" t="inlineStr">
        <is>
          <t xml:space="preserve">  Virus: precisa de hospedeiro. Worm: se propaga sozinho. Ransomware: sequestra dados. Trojan: se disfarça.</t>
        </is>
      </c>
      <c r="D21" s="18" t="inlineStr">
        <is>
          <t>ALTA</t>
        </is>
      </c>
      <c r="E21" s="19" t="n">
        <v>0</v>
      </c>
      <c r="F21" s="20" t="n">
        <v>0</v>
      </c>
      <c r="G21" s="21" t="inlineStr">
        <is>
          <t>—</t>
        </is>
      </c>
      <c r="H21" s="22">
        <f>IFERROR(REPT("█",ROUND((E21/3*50+MIN(F21,20)/20*50)/10,0))&amp;REPT("░",10-ROUND((E21/3*50+MIN(F21,20)/20*50)/10,0))&amp;"  "&amp;TEXT((E21/3*50+MIN(F21,20)/20*50)/100,"0%"),"░░░░░░░░░░  0%")</f>
        <v/>
      </c>
    </row>
    <row r="22" ht="48" customHeight="1">
      <c r="B22" s="52" t="inlineStr">
        <is>
          <t xml:space="preserve">  Ameacas - phishing, engenharia social, spoofing</t>
        </is>
      </c>
      <c r="C22" s="10" t="inlineStr">
        <is>
          <t xml:space="preserve">  Phishing: e-mail falso. Spear phishing: direcionado. Vishing: voz. Engenharia social: manipulacao humana.</t>
        </is>
      </c>
      <c r="D22" s="11" t="inlineStr">
        <is>
          <t>ALTA</t>
        </is>
      </c>
      <c r="E22" s="12" t="n">
        <v>0</v>
      </c>
      <c r="F22" s="13" t="n">
        <v>0</v>
      </c>
      <c r="G22" s="14" t="inlineStr">
        <is>
          <t>—</t>
        </is>
      </c>
      <c r="H22" s="15">
        <f>IFERROR(REPT("█",ROUND((E22/3*50+MIN(F22,20)/20*50)/10,0))&amp;REPT("░",10-ROUND((E22/3*50+MIN(F22,20)/20*50)/10,0))&amp;"  "&amp;TEXT((E22/3*50+MIN(F22,20)/20*50)/100,"0%"),"░░░░░░░░░░  0%")</f>
        <v/>
      </c>
    </row>
    <row r="23" ht="48" customHeight="1">
      <c r="B23" s="53" t="inlineStr">
        <is>
          <t xml:space="preserve">  Seguranca em nuvem - responsabilidade compartilhada</t>
        </is>
      </c>
      <c r="C23" s="17" t="inlineStr">
        <is>
          <t xml:space="preserve">  IaaS: cliente cuida de mais. SaaS: provedor cuida de mais. Shared responsibility model.</t>
        </is>
      </c>
      <c r="D23" s="18" t="inlineStr">
        <is>
          <t>MEDIA</t>
        </is>
      </c>
      <c r="E23" s="19" t="n">
        <v>0</v>
      </c>
      <c r="F23" s="20" t="n">
        <v>0</v>
      </c>
      <c r="G23" s="21" t="inlineStr">
        <is>
          <t>—</t>
        </is>
      </c>
      <c r="H23" s="22">
        <f>IFERROR(REPT("█",ROUND((E23/3*50+MIN(F23,20)/20*50)/10,0))&amp;REPT("░",10-ROUND((E23/3*50+MIN(F23,20)/20*50)/10,0))&amp;"  "&amp;TEXT((E23/3*50+MIN(F23,20)/20*50)/100,"0%"),"░░░░░░░░░░  0%")</f>
        <v/>
      </c>
    </row>
    <row r="24" ht="48" customHeight="1">
      <c r="B24" s="52" t="inlineStr">
        <is>
          <t xml:space="preserve">  Pentest - fases e tipos</t>
        </is>
      </c>
      <c r="C24" s="10" t="inlineStr">
        <is>
          <t xml:space="preserve">  Reconhecimento, scanning, gaining access, maintaining access, covering tracks. Black/white/gray box.</t>
        </is>
      </c>
      <c r="D24" s="11" t="inlineStr">
        <is>
          <t>MEDIA</t>
        </is>
      </c>
      <c r="E24" s="12" t="n">
        <v>0</v>
      </c>
      <c r="F24" s="13" t="n">
        <v>0</v>
      </c>
      <c r="G24" s="14" t="inlineStr">
        <is>
          <t>—</t>
        </is>
      </c>
      <c r="H24" s="15">
        <f>IFERROR(REPT("█",ROUND((E24/3*50+MIN(F24,20)/20*50)/10,0))&amp;REPT("░",10-ROUND((E24/3*50+MIN(F24,20)/20*50)/10,0))&amp;"  "&amp;TEXT((E24/3*50+MIN(F24,20)/20*50)/100,"0%"),"░░░░░░░░░░  0%")</f>
        <v/>
      </c>
    </row>
    <row r="25" ht="48" customHeight="1">
      <c r="B25" s="53" t="inlineStr">
        <is>
          <t xml:space="preserve">  BCP e DRP - continuidade de negocios</t>
        </is>
      </c>
      <c r="C25" s="17" t="inlineStr">
        <is>
          <t xml:space="preserve">  RTO (tempo para recuperar), RPO (ponto de recuperacao), MTTR (tempo medio de reparo).</t>
        </is>
      </c>
      <c r="D25" s="18" t="inlineStr">
        <is>
          <t>MEDIA</t>
        </is>
      </c>
      <c r="E25" s="19" t="n">
        <v>0</v>
      </c>
      <c r="F25" s="20" t="n">
        <v>0</v>
      </c>
      <c r="G25" s="21" t="inlineStr">
        <is>
          <t>—</t>
        </is>
      </c>
      <c r="H25" s="22">
        <f>IFERROR(REPT("█",ROUND((E25/3*50+MIN(F25,20)/20*50)/10,0))&amp;REPT("░",10-ROUND((E25/3*50+MIN(F25,20)/20*50)/10,0))&amp;"  "&amp;TEXT((E25/3*50+MIN(F25,20)/20*50)/100,"0%"),"░░░░░░░░░░  0%")</f>
        <v/>
      </c>
    </row>
    <row r="26" ht="48" customHeight="1">
      <c r="B26" s="52" t="inlineStr">
        <is>
          <t xml:space="preserve">  Controles de acesso - autenticacao e autorizacao</t>
        </is>
      </c>
      <c r="C26" s="10" t="inlineStr">
        <is>
          <t xml:space="preserve">  Algo que voce sabe/tem/e (MFA). RBAC, ABAC, DAC, MAC - modelos de controle de acesso.</t>
        </is>
      </c>
      <c r="D26" s="11" t="inlineStr">
        <is>
          <t>MEDIA</t>
        </is>
      </c>
      <c r="E26" s="12" t="n">
        <v>0</v>
      </c>
      <c r="F26" s="13" t="n">
        <v>0</v>
      </c>
      <c r="G26" s="14" t="inlineStr">
        <is>
          <t>—</t>
        </is>
      </c>
      <c r="H26" s="15">
        <f>IFERROR(REPT("█",ROUND((E26/3*50+MIN(F26,20)/20*50)/10,0))&amp;REPT("░",10-ROUND((E26/3*50+MIN(F26,20)/20*50)/10,0))&amp;"  "&amp;TEXT((E26/3*50+MIN(F26,20)/20*50)/100,"0%"),"░░░░░░░░░░  0%")</f>
        <v/>
      </c>
    </row>
    <row r="27" ht="48" customHeight="1">
      <c r="B27" s="53" t="inlineStr">
        <is>
          <t xml:space="preserve">  SIEM, IDS e IPS</t>
        </is>
      </c>
      <c r="C27" s="17" t="inlineStr">
        <is>
          <t xml:space="preserve">  IDS: detecta e alerta (nao bloqueia). IPS: detecta e BLOQUEIA. SIEM: correlaciona eventos de seguranca.</t>
        </is>
      </c>
      <c r="D27" s="18" t="inlineStr">
        <is>
          <t>ALTA</t>
        </is>
      </c>
      <c r="E27" s="19" t="n">
        <v>0</v>
      </c>
      <c r="F27" s="20" t="n">
        <v>0</v>
      </c>
      <c r="G27" s="21" t="inlineStr">
        <is>
          <t>—</t>
        </is>
      </c>
      <c r="H27" s="22">
        <f>IFERROR(REPT("█",ROUND((E27/3*50+MIN(F27,20)/20*50)/10,0))&amp;REPT("░",10-ROUND((E27/3*50+MIN(F27,20)/20*50)/10,0))&amp;"  "&amp;TEXT((E27/3*50+MIN(F27,20)/20*50)/100,"0%"),"░░░░░░░░░░  0%")</f>
        <v/>
      </c>
    </row>
    <row r="28" ht="26" customHeight="1">
      <c r="B28" s="23" t="inlineStr">
        <is>
          <t xml:space="preserve">  MEDIA — Seguranca da Informacao</t>
        </is>
      </c>
      <c r="C28" s="160" t="n"/>
      <c r="D28" s="54">
        <f>IFERROR(TEXT(COUNTIF(D10:D27,"ALTA")/18,"0%")&amp;" ALTA","—")</f>
        <v/>
      </c>
      <c r="E28" s="55">
        <f>IFERROR(ROUND(AVERAGE(E10:E27),1)&amp;" / 3","—")</f>
        <v/>
      </c>
      <c r="F28" s="54">
        <f>IFERROR(SUM(F10:F27)&amp;" q","0")</f>
        <v/>
      </c>
      <c r="G28" s="54">
        <f>IFERROR(TEXT(COUNTIFS(E10:E27,3,F10:F27,"&gt;="&amp;20)/18,"0%")&amp;" dom.","0%")</f>
        <v/>
      </c>
      <c r="H28" s="56">
        <f>IFERROR(REPT("█",ROUND((AVERAGE(E10:E27)/3*50+MIN(MIN(AVERAGE(F10:F27),20),20)/20*50)/10,0))&amp;REPT("░",10-ROUND((AVERAGE(E10:E27)/3*50+MIN(MIN(AVERAGE(F10:F27),20),20)/20*50)/10,0))&amp;"  "&amp;TEXT((AVERAGE(E10:E27)/3*50+MIN(MIN(AVERAGE(F10:F27),20),20)/20*50)/100,"0%"),"░░░░░░░░░░  0%")</f>
        <v/>
      </c>
    </row>
    <row r="30" ht="36" customHeight="1">
      <c r="B30" s="57" t="inlineStr">
        <is>
          <t xml:space="preserve">  BANCO DE DADOS     |     14% do edital     |     ~11 questoes (P2 - Peso 2)</t>
        </is>
      </c>
    </row>
    <row r="31" ht="28" customHeight="1">
      <c r="B31" s="7" t="inlineStr">
        <is>
          <t>ASSUNTO / TOPICO DO EDITAL</t>
        </is>
      </c>
      <c r="C31" s="7" t="inlineStr">
        <is>
          <t>ARMADILHA DA BANCA FCC</t>
        </is>
      </c>
      <c r="D31" s="8" t="inlineStr">
        <is>
          <t>FCC
COBRA</t>
        </is>
      </c>
      <c r="E31" s="8" t="inlineStr">
        <is>
          <t>DOMINIO
(0-3)</t>
        </is>
      </c>
      <c r="F31" s="8" t="inlineStr">
        <is>
          <t>QUESTOES
FEITAS</t>
        </is>
      </c>
      <c r="G31" s="8" t="inlineStr">
        <is>
          <t>ULTIMA
REVISAO</t>
        </is>
      </c>
      <c r="H31" s="8" t="inlineStr">
        <is>
          <t>PROGRESSO
(automatico)</t>
        </is>
      </c>
    </row>
    <row r="32" ht="48" customHeight="1">
      <c r="B32" s="58" t="inlineStr">
        <is>
          <t xml:space="preserve">  Modelagem ER - entidades, atributos e relacionamentos</t>
        </is>
      </c>
      <c r="C32" s="10" t="inlineStr">
        <is>
          <t xml:space="preserve">  Entidade: objeto. Atributo: simples, composto, multivalorado, derivado. Relacionamento: entre entidades.</t>
        </is>
      </c>
      <c r="D32" s="11" t="inlineStr">
        <is>
          <t>ALTA</t>
        </is>
      </c>
      <c r="E32" s="12" t="n">
        <v>0</v>
      </c>
      <c r="F32" s="13" t="n">
        <v>0</v>
      </c>
      <c r="G32" s="14" t="inlineStr">
        <is>
          <t>—</t>
        </is>
      </c>
      <c r="H32" s="15">
        <f>IFERROR(REPT("█",ROUND((E32/3*50+MIN(F32,20)/20*50)/10,0))&amp;REPT("░",10-ROUND((E32/3*50+MIN(F32,20)/20*50)/10,0))&amp;"  "&amp;TEXT((E32/3*50+MIN(F32,20)/20*50)/100,"0%"),"░░░░░░░░░░  0%")</f>
        <v/>
      </c>
    </row>
    <row r="33" ht="48" customHeight="1">
      <c r="B33" s="59" t="inlineStr">
        <is>
          <t xml:space="preserve">  Cardinalidade - 1:1, 1:N e M:N</t>
        </is>
      </c>
      <c r="C33" s="17" t="inlineStr">
        <is>
          <t xml:space="preserve">  FCC apresenta diagrama ER e pede a cardinalidade correta. Saber identificar a partir do enunciado.</t>
        </is>
      </c>
      <c r="D33" s="18" t="inlineStr">
        <is>
          <t>ALTA</t>
        </is>
      </c>
      <c r="E33" s="19" t="n">
        <v>0</v>
      </c>
      <c r="F33" s="20" t="n">
        <v>0</v>
      </c>
      <c r="G33" s="21" t="inlineStr">
        <is>
          <t>—</t>
        </is>
      </c>
      <c r="H33" s="22">
        <f>IFERROR(REPT("█",ROUND((E33/3*50+MIN(F33,20)/20*50)/10,0))&amp;REPT("░",10-ROUND((E33/3*50+MIN(F33,20)/20*50)/10,0))&amp;"  "&amp;TEXT((E33/3*50+MIN(F33,20)/20*50)/100,"0%"),"░░░░░░░░░░  0%")</f>
        <v/>
      </c>
    </row>
    <row r="34" ht="48" customHeight="1">
      <c r="B34" s="58" t="inlineStr">
        <is>
          <t xml:space="preserve">  Chave primaria (PK) e chave estrangeira (FK)</t>
        </is>
      </c>
      <c r="C34" s="10" t="inlineStr">
        <is>
          <t xml:space="preserve">  PK: identifica unicamente. FK: referencia PK de outra tabela. FCC cobra violacoes de integridade referencial.</t>
        </is>
      </c>
      <c r="D34" s="11" t="inlineStr">
        <is>
          <t>ALTA</t>
        </is>
      </c>
      <c r="E34" s="12" t="n">
        <v>0</v>
      </c>
      <c r="F34" s="13" t="n">
        <v>0</v>
      </c>
      <c r="G34" s="14" t="inlineStr">
        <is>
          <t>—</t>
        </is>
      </c>
      <c r="H34" s="15">
        <f>IFERROR(REPT("█",ROUND((E34/3*50+MIN(F34,20)/20*50)/10,0))&amp;REPT("░",10-ROUND((E34/3*50+MIN(F34,20)/20*50)/10,0))&amp;"  "&amp;TEXT((E34/3*50+MIN(F34,20)/20*50)/100,"0%"),"░░░░░░░░░░  0%")</f>
        <v/>
      </c>
    </row>
    <row r="35" ht="48" customHeight="1">
      <c r="B35" s="59" t="inlineStr">
        <is>
          <t xml:space="preserve">  Normalizacao - 1FN, 2FN, 3FN e BCNF</t>
        </is>
      </c>
      <c r="C35" s="17" t="inlineStr">
        <is>
          <t xml:space="preserve">  1FN: atributos atomicos. 2FN: dependencia total da PK. 3FN: sem dependencia transitiva. FCC SEMPRE cobra.</t>
        </is>
      </c>
      <c r="D35" s="18" t="inlineStr">
        <is>
          <t>ALTA</t>
        </is>
      </c>
      <c r="E35" s="19" t="n">
        <v>0</v>
      </c>
      <c r="F35" s="20" t="n">
        <v>0</v>
      </c>
      <c r="G35" s="21" t="inlineStr">
        <is>
          <t>—</t>
        </is>
      </c>
      <c r="H35" s="22">
        <f>IFERROR(REPT("█",ROUND((E35/3*50+MIN(F35,20)/20*50)/10,0))&amp;REPT("░",10-ROUND((E35/3*50+MIN(F35,20)/20*50)/10,0))&amp;"  "&amp;TEXT((E35/3*50+MIN(F35,20)/20*50)/100,"0%"),"░░░░░░░░░░  0%")</f>
        <v/>
      </c>
    </row>
    <row r="36" ht="48" customHeight="1">
      <c r="B36" s="58" t="inlineStr">
        <is>
          <t xml:space="preserve">  SQL DDL - CREATE TABLE, ALTER, DROP</t>
        </is>
      </c>
      <c r="C36" s="10" t="inlineStr">
        <is>
          <t xml:space="preserve">  Tipos de dados, constraints (NOT NULL, UNIQUE, CHECK, DEFAULT, PK, FK). FCC apresenta codigo para analisar.</t>
        </is>
      </c>
      <c r="D36" s="11" t="inlineStr">
        <is>
          <t>ALTA</t>
        </is>
      </c>
      <c r="E36" s="12" t="n">
        <v>0</v>
      </c>
      <c r="F36" s="13" t="n">
        <v>0</v>
      </c>
      <c r="G36" s="14" t="inlineStr">
        <is>
          <t>—</t>
        </is>
      </c>
      <c r="H36" s="15">
        <f>IFERROR(REPT("█",ROUND((E36/3*50+MIN(F36,20)/20*50)/10,0))&amp;REPT("░",10-ROUND((E36/3*50+MIN(F36,20)/20*50)/10,0))&amp;"  "&amp;TEXT((E36/3*50+MIN(F36,20)/20*50)/100,"0%"),"░░░░░░░░░░  0%")</f>
        <v/>
      </c>
    </row>
    <row r="37" ht="48" customHeight="1">
      <c r="B37" s="59" t="inlineStr">
        <is>
          <t xml:space="preserve">  SQL DML - SELECT, INSERT, UPDATE, DELETE</t>
        </is>
      </c>
      <c r="C37" s="17" t="inlineStr">
        <is>
          <t xml:space="preserve">  SELECT com WHERE, ORDER BY, GROUP BY, HAVING, DISTINCT. FCC apresenta query e pede o resultado.</t>
        </is>
      </c>
      <c r="D37" s="18" t="inlineStr">
        <is>
          <t>ALTA</t>
        </is>
      </c>
      <c r="E37" s="19" t="n">
        <v>0</v>
      </c>
      <c r="F37" s="20" t="n">
        <v>0</v>
      </c>
      <c r="G37" s="21" t="inlineStr">
        <is>
          <t>—</t>
        </is>
      </c>
      <c r="H37" s="22">
        <f>IFERROR(REPT("█",ROUND((E37/3*50+MIN(F37,20)/20*50)/10,0))&amp;REPT("░",10-ROUND((E37/3*50+MIN(F37,20)/20*50)/10,0))&amp;"  "&amp;TEXT((E37/3*50+MIN(F37,20)/20*50)/100,"0%"),"░░░░░░░░░░  0%")</f>
        <v/>
      </c>
    </row>
    <row r="38" ht="48" customHeight="1">
      <c r="B38" s="58" t="inlineStr">
        <is>
          <t xml:space="preserve">  SQL - JOINs: INNER, LEFT, RIGHT, FULL OUTER, CROSS</t>
        </is>
      </c>
      <c r="C38" s="10" t="inlineStr">
        <is>
          <t xml:space="preserve">  INNER: so os que tem correspondencia. LEFT: todos da esquerda. FCC troca LEFT com INNER.</t>
        </is>
      </c>
      <c r="D38" s="11" t="inlineStr">
        <is>
          <t>ALTA</t>
        </is>
      </c>
      <c r="E38" s="12" t="n">
        <v>0</v>
      </c>
      <c r="F38" s="13" t="n">
        <v>0</v>
      </c>
      <c r="G38" s="14" t="inlineStr">
        <is>
          <t>—</t>
        </is>
      </c>
      <c r="H38" s="15">
        <f>IFERROR(REPT("█",ROUND((E38/3*50+MIN(F38,20)/20*50)/10,0))&amp;REPT("░",10-ROUND((E38/3*50+MIN(F38,20)/20*50)/10,0))&amp;"  "&amp;TEXT((E38/3*50+MIN(F38,20)/20*50)/100,"0%"),"░░░░░░░░░░  0%")</f>
        <v/>
      </c>
    </row>
    <row r="39" ht="48" customHeight="1">
      <c r="B39" s="59" t="inlineStr">
        <is>
          <t xml:space="preserve">  SQL - Subqueries e funcoes de agregacao</t>
        </is>
      </c>
      <c r="C39" s="17" t="inlineStr">
        <is>
          <t xml:space="preserve">  COUNT, SUM, AVG, MAX, MIN. Subquery correlacionada vs nao-correlacionada. FCC cobra sintaxe.</t>
        </is>
      </c>
      <c r="D39" s="18" t="inlineStr">
        <is>
          <t>ALTA</t>
        </is>
      </c>
      <c r="E39" s="19" t="n">
        <v>0</v>
      </c>
      <c r="F39" s="20" t="n">
        <v>0</v>
      </c>
      <c r="G39" s="21" t="inlineStr">
        <is>
          <t>—</t>
        </is>
      </c>
      <c r="H39" s="22">
        <f>IFERROR(REPT("█",ROUND((E39/3*50+MIN(F39,20)/20*50)/10,0))&amp;REPT("░",10-ROUND((E39/3*50+MIN(F39,20)/20*50)/10,0))&amp;"  "&amp;TEXT((E39/3*50+MIN(F39,20)/20*50)/100,"0%"),"░░░░░░░░░░  0%")</f>
        <v/>
      </c>
    </row>
    <row r="40" ht="48" customHeight="1">
      <c r="B40" s="58" t="inlineStr">
        <is>
          <t xml:space="preserve">  Transacoes e propriedades ACID</t>
        </is>
      </c>
      <c r="C40" s="10" t="inlineStr">
        <is>
          <t xml:space="preserve">  Atomicidade, Consistencia, Isolamento, Durabilidade. COMMIT, ROLLBACK, SAVEPOINT.</t>
        </is>
      </c>
      <c r="D40" s="11" t="inlineStr">
        <is>
          <t>ALTA</t>
        </is>
      </c>
      <c r="E40" s="12" t="n">
        <v>0</v>
      </c>
      <c r="F40" s="13" t="n">
        <v>0</v>
      </c>
      <c r="G40" s="14" t="inlineStr">
        <is>
          <t>—</t>
        </is>
      </c>
      <c r="H40" s="15">
        <f>IFERROR(REPT("█",ROUND((E40/3*50+MIN(F40,20)/20*50)/10,0))&amp;REPT("░",10-ROUND((E40/3*50+MIN(F40,20)/20*50)/10,0))&amp;"  "&amp;TEXT((E40/3*50+MIN(F40,20)/20*50)/100,"0%"),"░░░░░░░░░░  0%")</f>
        <v/>
      </c>
    </row>
    <row r="41" ht="48" customHeight="1">
      <c r="B41" s="59" t="inlineStr">
        <is>
          <t xml:space="preserve">  Niveis de isolamento de transacoes</t>
        </is>
      </c>
      <c r="C41" s="17" t="inlineStr">
        <is>
          <t xml:space="preserve">  Read uncommitted, read committed, repeatable read, serializable. Problemas: dirty read, phantom read.</t>
        </is>
      </c>
      <c r="D41" s="18" t="inlineStr">
        <is>
          <t>MEDIA</t>
        </is>
      </c>
      <c r="E41" s="19" t="n">
        <v>0</v>
      </c>
      <c r="F41" s="20" t="n">
        <v>0</v>
      </c>
      <c r="G41" s="21" t="inlineStr">
        <is>
          <t>—</t>
        </is>
      </c>
      <c r="H41" s="22">
        <f>IFERROR(REPT("█",ROUND((E41/3*50+MIN(F41,20)/20*50)/10,0))&amp;REPT("░",10-ROUND((E41/3*50+MIN(F41,20)/20*50)/10,0))&amp;"  "&amp;TEXT((E41/3*50+MIN(F41,20)/20*50)/100,"0%"),"░░░░░░░░░░  0%")</f>
        <v/>
      </c>
    </row>
    <row r="42" ht="48" customHeight="1">
      <c r="B42" s="58" t="inlineStr">
        <is>
          <t xml:space="preserve">  Indices - B-tree, hash e bitmap</t>
        </is>
      </c>
      <c r="C42" s="10" t="inlineStr">
        <is>
          <t xml:space="preserve">  B-tree: buscas por range. Hash: igualdade exata. Bitmap: baixa cardinalidade. Custo de manutencao.</t>
        </is>
      </c>
      <c r="D42" s="11" t="inlineStr">
        <is>
          <t>MEDIA</t>
        </is>
      </c>
      <c r="E42" s="12" t="n">
        <v>0</v>
      </c>
      <c r="F42" s="13" t="n">
        <v>0</v>
      </c>
      <c r="G42" s="14" t="inlineStr">
        <is>
          <t>—</t>
        </is>
      </c>
      <c r="H42" s="15">
        <f>IFERROR(REPT("█",ROUND((E42/3*50+MIN(F42,20)/20*50)/10,0))&amp;REPT("░",10-ROUND((E42/3*50+MIN(F42,20)/20*50)/10,0))&amp;"  "&amp;TEXT((E42/3*50+MIN(F42,20)/20*50)/100,"0%"),"░░░░░░░░░░  0%")</f>
        <v/>
      </c>
    </row>
    <row r="43" ht="48" customHeight="1">
      <c r="B43" s="59" t="inlineStr">
        <is>
          <t xml:space="preserve">  Views, stored procedures, triggers e functions</t>
        </is>
      </c>
      <c r="C43" s="17" t="inlineStr">
        <is>
          <t xml:space="preserve">  View: consulta armazenada. SP: procedimento. Trigger: disparo automatico por evento. FCC cobra diferencas.</t>
        </is>
      </c>
      <c r="D43" s="18" t="inlineStr">
        <is>
          <t>MEDIA</t>
        </is>
      </c>
      <c r="E43" s="19" t="n">
        <v>0</v>
      </c>
      <c r="F43" s="20" t="n">
        <v>0</v>
      </c>
      <c r="G43" s="21" t="inlineStr">
        <is>
          <t>—</t>
        </is>
      </c>
      <c r="H43" s="22">
        <f>IFERROR(REPT("█",ROUND((E43/3*50+MIN(F43,20)/20*50)/10,0))&amp;REPT("░",10-ROUND((E43/3*50+MIN(F43,20)/20*50)/10,0))&amp;"  "&amp;TEXT((E43/3*50+MIN(F43,20)/20*50)/100,"0%"),"░░░░░░░░░░  0%")</f>
        <v/>
      </c>
    </row>
    <row r="44" ht="48" customHeight="1">
      <c r="B44" s="58" t="inlineStr">
        <is>
          <t xml:space="preserve">  NoSQL - tipos e quando usar</t>
        </is>
      </c>
      <c r="C44" s="10" t="inlineStr">
        <is>
          <t xml:space="preserve">  Documento (MongoDB), chave-valor (Redis), colunar (Cassandra), grafo (Neo4j). CAP theorem.</t>
        </is>
      </c>
      <c r="D44" s="11" t="inlineStr">
        <is>
          <t>MEDIA</t>
        </is>
      </c>
      <c r="E44" s="12" t="n">
        <v>0</v>
      </c>
      <c r="F44" s="13" t="n">
        <v>0</v>
      </c>
      <c r="G44" s="14" t="inlineStr">
        <is>
          <t>—</t>
        </is>
      </c>
      <c r="H44" s="15">
        <f>IFERROR(REPT("█",ROUND((E44/3*50+MIN(F44,20)/20*50)/10,0))&amp;REPT("░",10-ROUND((E44/3*50+MIN(F44,20)/20*50)/10,0))&amp;"  "&amp;TEXT((E44/3*50+MIN(F44,20)/20*50)/100,"0%"),"░░░░░░░░░░  0%")</f>
        <v/>
      </c>
    </row>
    <row r="45" ht="48" customHeight="1">
      <c r="B45" s="59" t="inlineStr">
        <is>
          <t xml:space="preserve">  Data Warehouse e OLAP</t>
        </is>
      </c>
      <c r="C45" s="17" t="inlineStr">
        <is>
          <t xml:space="preserve">  OLTP vs OLAP. Cubo de dados, dimensoes, fatos. ETL (extrair, transformar, carregar).</t>
        </is>
      </c>
      <c r="D45" s="18" t="inlineStr">
        <is>
          <t>MEDIA</t>
        </is>
      </c>
      <c r="E45" s="19" t="n">
        <v>0</v>
      </c>
      <c r="F45" s="20" t="n">
        <v>0</v>
      </c>
      <c r="G45" s="21" t="inlineStr">
        <is>
          <t>—</t>
        </is>
      </c>
      <c r="H45" s="22">
        <f>IFERROR(REPT("█",ROUND((E45/3*50+MIN(F45,20)/20*50)/10,0))&amp;REPT("░",10-ROUND((E45/3*50+MIN(F45,20)/20*50)/10,0))&amp;"  "&amp;TEXT((E45/3*50+MIN(F45,20)/20*50)/100,"0%"),"░░░░░░░░░░  0%")</f>
        <v/>
      </c>
    </row>
    <row r="46" ht="48" customHeight="1">
      <c r="B46" s="58" t="inlineStr">
        <is>
          <t xml:space="preserve">  Big Data - conceitos e ferramentas</t>
        </is>
      </c>
      <c r="C46" s="10" t="inlineStr">
        <is>
          <t xml:space="preserve">  5 Vs: volume, velocidade, variedade, veracidade, valor. Hadoop, Spark (conceitos basicos).</t>
        </is>
      </c>
      <c r="D46" s="11" t="inlineStr">
        <is>
          <t>BAIXA</t>
        </is>
      </c>
      <c r="E46" s="12" t="n">
        <v>0</v>
      </c>
      <c r="F46" s="13" t="n">
        <v>0</v>
      </c>
      <c r="G46" s="14" t="inlineStr">
        <is>
          <t>—</t>
        </is>
      </c>
      <c r="H46" s="15">
        <f>IFERROR(REPT("█",ROUND((E46/3*50+MIN(F46,20)/20*50)/10,0))&amp;REPT("░",10-ROUND((E46/3*50+MIN(F46,20)/20*50)/10,0))&amp;"  "&amp;TEXT((E46/3*50+MIN(F46,20)/20*50)/100,"0%"),"░░░░░░░░░░  0%")</f>
        <v/>
      </c>
    </row>
    <row r="47" ht="48" customHeight="1">
      <c r="B47" s="59" t="inlineStr">
        <is>
          <t xml:space="preserve">  Banco de dados em nuvem - RDS, NoSQL gerenciado</t>
        </is>
      </c>
      <c r="C47" s="17" t="inlineStr">
        <is>
          <t xml:space="preserve">  Amazon RDS, DynamoDB, Azure CosmosDB. Diferenca entre gerenciado e autogerenciado.</t>
        </is>
      </c>
      <c r="D47" s="18" t="inlineStr">
        <is>
          <t>BAIXA</t>
        </is>
      </c>
      <c r="E47" s="19" t="n">
        <v>0</v>
      </c>
      <c r="F47" s="20" t="n">
        <v>0</v>
      </c>
      <c r="G47" s="21" t="inlineStr">
        <is>
          <t>—</t>
        </is>
      </c>
      <c r="H47" s="22">
        <f>IFERROR(REPT("█",ROUND((E47/3*50+MIN(F47,20)/20*50)/10,0))&amp;REPT("░",10-ROUND((E47/3*50+MIN(F47,20)/20*50)/10,0))&amp;"  "&amp;TEXT((E47/3*50+MIN(F47,20)/20*50)/100,"0%"),"░░░░░░░░░░  0%")</f>
        <v/>
      </c>
    </row>
    <row r="48" ht="48" customHeight="1">
      <c r="B48" s="58" t="inlineStr">
        <is>
          <t xml:space="preserve">  Seguranca em banco de dados - controle de acesso</t>
        </is>
      </c>
      <c r="C48" s="10" t="inlineStr">
        <is>
          <t xml:space="preserve">  GRANT, REVOKE, criacao de roles. SQL Injection: causa, prevencao (prepared statements).</t>
        </is>
      </c>
      <c r="D48" s="11" t="inlineStr">
        <is>
          <t>MEDIA</t>
        </is>
      </c>
      <c r="E48" s="12" t="n">
        <v>0</v>
      </c>
      <c r="F48" s="13" t="n">
        <v>0</v>
      </c>
      <c r="G48" s="14" t="inlineStr">
        <is>
          <t>—</t>
        </is>
      </c>
      <c r="H48" s="15">
        <f>IFERROR(REPT("█",ROUND((E48/3*50+MIN(F48,20)/20*50)/10,0))&amp;REPT("░",10-ROUND((E48/3*50+MIN(F48,20)/20*50)/10,0))&amp;"  "&amp;TEXT((E48/3*50+MIN(F48,20)/20*50)/100,"0%"),"░░░░░░░░░░  0%")</f>
        <v/>
      </c>
    </row>
    <row r="49" ht="26" customHeight="1">
      <c r="B49" s="23" t="inlineStr">
        <is>
          <t xml:space="preserve">  MEDIA — Banco de Dados</t>
        </is>
      </c>
      <c r="C49" s="160" t="n"/>
      <c r="D49" s="60">
        <f>IFERROR(TEXT(COUNTIF(D32:D48,"ALTA")/17,"0%")&amp;" ALTA","—")</f>
        <v/>
      </c>
      <c r="E49" s="61">
        <f>IFERROR(ROUND(AVERAGE(E32:E48),1)&amp;" / 3","—")</f>
        <v/>
      </c>
      <c r="F49" s="60">
        <f>IFERROR(SUM(F32:F48)&amp;" q","0")</f>
        <v/>
      </c>
      <c r="G49" s="60">
        <f>IFERROR(TEXT(COUNTIFS(E32:E48,3,F32:F48,"&gt;="&amp;20)/17,"0%")&amp;" dom.","0%")</f>
        <v/>
      </c>
      <c r="H49" s="62">
        <f>IFERROR(REPT("█",ROUND((AVERAGE(E32:E48)/3*50+MIN(MIN(AVERAGE(F32:F48),20),20)/20*50)/10,0))&amp;REPT("░",10-ROUND((AVERAGE(E32:E48)/3*50+MIN(MIN(AVERAGE(F32:F48),20),20)/20*50)/10,0))&amp;"  "&amp;TEXT((AVERAGE(E32:E48)/3*50+MIN(MIN(AVERAGE(F32:F48),20),20)/20*50)/100,"0%"),"░░░░░░░░░░  0%")</f>
        <v/>
      </c>
    </row>
    <row r="51" ht="36" customHeight="1">
      <c r="B51" s="63" t="inlineStr">
        <is>
          <t xml:space="preserve">  REDES DE COMPUTADORES     |     15% do edital     |     ~12 questoes (P2 - Peso 2)</t>
        </is>
      </c>
    </row>
    <row r="52" ht="28" customHeight="1">
      <c r="B52" s="7" t="inlineStr">
        <is>
          <t>ASSUNTO / TOPICO DO EDITAL</t>
        </is>
      </c>
      <c r="C52" s="7" t="inlineStr">
        <is>
          <t>ARMADILHA DA BANCA FCC</t>
        </is>
      </c>
      <c r="D52" s="8" t="inlineStr">
        <is>
          <t>FCC
COBRA</t>
        </is>
      </c>
      <c r="E52" s="8" t="inlineStr">
        <is>
          <t>DOMINIO
(0-3)</t>
        </is>
      </c>
      <c r="F52" s="8" t="inlineStr">
        <is>
          <t>QUESTOES
FEITAS</t>
        </is>
      </c>
      <c r="G52" s="8" t="inlineStr">
        <is>
          <t>ULTIMA
REVISAO</t>
        </is>
      </c>
      <c r="H52" s="8" t="inlineStr">
        <is>
          <t>PROGRESSO
(automatico)</t>
        </is>
      </c>
    </row>
    <row r="53" ht="48" customHeight="1">
      <c r="B53" s="64" t="inlineStr">
        <is>
          <t xml:space="preserve">  Modelo OSI - 7 camadas, PDUs, protocolos e equipamentos</t>
        </is>
      </c>
      <c r="C53" s="10" t="inlineStr">
        <is>
          <t xml:space="preserve">  Fisica, Enlace, Rede, Transporte, Sessao, Apresentacao, Aplicacao. PDU de cada camada. COBRADO SEMPRE.</t>
        </is>
      </c>
      <c r="D53" s="11" t="inlineStr">
        <is>
          <t>ALTA</t>
        </is>
      </c>
      <c r="E53" s="12" t="n">
        <v>0</v>
      </c>
      <c r="F53" s="13" t="n">
        <v>0</v>
      </c>
      <c r="G53" s="14" t="inlineStr">
        <is>
          <t>—</t>
        </is>
      </c>
      <c r="H53" s="15">
        <f>IFERROR(REPT("█",ROUND((E53/3*50+MIN(F53,20)/20*50)/10,0))&amp;REPT("░",10-ROUND((E53/3*50+MIN(F53,20)/20*50)/10,0))&amp;"  "&amp;TEXT((E53/3*50+MIN(F53,20)/20*50)/100,"0%"),"░░░░░░░░░░  0%")</f>
        <v/>
      </c>
    </row>
    <row r="54" ht="48" customHeight="1">
      <c r="B54" s="65" t="inlineStr">
        <is>
          <t xml:space="preserve">  Modelo TCP/IP - 4 camadas e comparacao com OSI</t>
        </is>
      </c>
      <c r="C54" s="17" t="inlineStr">
        <is>
          <t xml:space="preserve">  Acesso a rede, Internet, Transporte, Aplicacao. Mapeamento com OSI. FCC cobra a correspondencia.</t>
        </is>
      </c>
      <c r="D54" s="18" t="inlineStr">
        <is>
          <t>ALTA</t>
        </is>
      </c>
      <c r="E54" s="19" t="n">
        <v>0</v>
      </c>
      <c r="F54" s="20" t="n">
        <v>0</v>
      </c>
      <c r="G54" s="21" t="inlineStr">
        <is>
          <t>—</t>
        </is>
      </c>
      <c r="H54" s="22">
        <f>IFERROR(REPT("█",ROUND((E54/3*50+MIN(F54,20)/20*50)/10,0))&amp;REPT("░",10-ROUND((E54/3*50+MIN(F54,20)/20*50)/10,0))&amp;"  "&amp;TEXT((E54/3*50+MIN(F54,20)/20*50)/100,"0%"),"░░░░░░░░░░  0%")</f>
        <v/>
      </c>
    </row>
    <row r="55" ht="48" customHeight="1">
      <c r="B55" s="64" t="inlineStr">
        <is>
          <t xml:space="preserve">  Enderecamento IPv4 - classes, mascara e CIDR</t>
        </is>
      </c>
      <c r="C55" s="10" t="inlineStr">
        <is>
          <t xml:space="preserve">  Classe A/B/C. Mascara de sub-rede. Notacao CIDR /24 /25 /26. FCC cobra interpretacao do endereco.</t>
        </is>
      </c>
      <c r="D55" s="11" t="inlineStr">
        <is>
          <t>ALTA</t>
        </is>
      </c>
      <c r="E55" s="12" t="n">
        <v>0</v>
      </c>
      <c r="F55" s="13" t="n">
        <v>0</v>
      </c>
      <c r="G55" s="14" t="inlineStr">
        <is>
          <t>—</t>
        </is>
      </c>
      <c r="H55" s="15">
        <f>IFERROR(REPT("█",ROUND((E55/3*50+MIN(F55,20)/20*50)/10,0))&amp;REPT("░",10-ROUND((E55/3*50+MIN(F55,20)/20*50)/10,0))&amp;"  "&amp;TEXT((E55/3*50+MIN(F55,20)/20*50)/100,"0%"),"░░░░░░░░░░  0%")</f>
        <v/>
      </c>
    </row>
    <row r="56" ht="48" customHeight="1">
      <c r="B56" s="65" t="inlineStr">
        <is>
          <t xml:space="preserve">  Subnetting - calculo de hosts, broadcast e rede</t>
        </is>
      </c>
      <c r="C56" s="17" t="inlineStr">
        <is>
          <t xml:space="preserve">  Hosts validos = 2^n - 2. FCC apresenta um endereco e pede broadcast, hosts ou proxima sub-rede.</t>
        </is>
      </c>
      <c r="D56" s="18" t="inlineStr">
        <is>
          <t>ALTA</t>
        </is>
      </c>
      <c r="E56" s="19" t="n">
        <v>0</v>
      </c>
      <c r="F56" s="20" t="n">
        <v>0</v>
      </c>
      <c r="G56" s="21" t="inlineStr">
        <is>
          <t>—</t>
        </is>
      </c>
      <c r="H56" s="22">
        <f>IFERROR(REPT("█",ROUND((E56/3*50+MIN(F56,20)/20*50)/10,0))&amp;REPT("░",10-ROUND((E56/3*50+MIN(F56,20)/20*50)/10,0))&amp;"  "&amp;TEXT((E56/3*50+MIN(F56,20)/20*50)/100,"0%"),"░░░░░░░░░░  0%")</f>
        <v/>
      </c>
    </row>
    <row r="57" ht="48" customHeight="1">
      <c r="B57" s="64" t="inlineStr">
        <is>
          <t xml:space="preserve">  Protocolos e portas - decorar as principais</t>
        </is>
      </c>
      <c r="C57" s="10" t="inlineStr">
        <is>
          <t xml:space="preserve">  HTTP/80, HTTPS/443, FTP/21, SSH/22, SMTP/25, DNS/53, DHCP/67-68, POP3/110, IMAP/143, RDP/3389.</t>
        </is>
      </c>
      <c r="D57" s="11" t="inlineStr">
        <is>
          <t>ALTA</t>
        </is>
      </c>
      <c r="E57" s="12" t="n">
        <v>0</v>
      </c>
      <c r="F57" s="13" t="n">
        <v>0</v>
      </c>
      <c r="G57" s="14" t="inlineStr">
        <is>
          <t>—</t>
        </is>
      </c>
      <c r="H57" s="15">
        <f>IFERROR(REPT("█",ROUND((E57/3*50+MIN(F57,20)/20*50)/10,0))&amp;REPT("░",10-ROUND((E57/3*50+MIN(F57,20)/20*50)/10,0))&amp;"  "&amp;TEXT((E57/3*50+MIN(F57,20)/20*50)/100,"0%"),"░░░░░░░░░░  0%")</f>
        <v/>
      </c>
    </row>
    <row r="58" ht="48" customHeight="1">
      <c r="B58" s="65" t="inlineStr">
        <is>
          <t xml:space="preserve">  Protocolos da camada de aplicacao - DNS, DHCP, HTTP</t>
        </is>
      </c>
      <c r="C58" s="17" t="inlineStr">
        <is>
          <t xml:space="preserve">  DNS: resolucao de nomes. DHCP: atribuicao automatica de IP. HTTP vs HTTPS (com TLS).</t>
        </is>
      </c>
      <c r="D58" s="18" t="inlineStr">
        <is>
          <t>ALTA</t>
        </is>
      </c>
      <c r="E58" s="19" t="n">
        <v>0</v>
      </c>
      <c r="F58" s="20" t="n">
        <v>0</v>
      </c>
      <c r="G58" s="21" t="inlineStr">
        <is>
          <t>—</t>
        </is>
      </c>
      <c r="H58" s="22">
        <f>IFERROR(REPT("█",ROUND((E58/3*50+MIN(F58,20)/20*50)/10,0))&amp;REPT("░",10-ROUND((E58/3*50+MIN(F58,20)/20*50)/10,0))&amp;"  "&amp;TEXT((E58/3*50+MIN(F58,20)/20*50)/100,"0%"),"░░░░░░░░░░  0%")</f>
        <v/>
      </c>
    </row>
    <row r="59" ht="48" customHeight="1">
      <c r="B59" s="64" t="inlineStr">
        <is>
          <t xml:space="preserve">  Protocolos de roteamento - RIP, OSPF e BGP</t>
        </is>
      </c>
      <c r="C59" s="10" t="inlineStr">
        <is>
          <t xml:space="preserve">  RIP: vetor de distancia, max 15 hops. OSPF: estado de enlace, sem limite de hops. BGP: entre AS.</t>
        </is>
      </c>
      <c r="D59" s="11" t="inlineStr">
        <is>
          <t>ALTA</t>
        </is>
      </c>
      <c r="E59" s="12" t="n">
        <v>0</v>
      </c>
      <c r="F59" s="13" t="n">
        <v>0</v>
      </c>
      <c r="G59" s="14" t="inlineStr">
        <is>
          <t>—</t>
        </is>
      </c>
      <c r="H59" s="15">
        <f>IFERROR(REPT("█",ROUND((E59/3*50+MIN(F59,20)/20*50)/10,0))&amp;REPT("░",10-ROUND((E59/3*50+MIN(F59,20)/20*50)/10,0))&amp;"  "&amp;TEXT((E59/3*50+MIN(F59,20)/20*50)/100,"0%"),"░░░░░░░░░░  0%")</f>
        <v/>
      </c>
    </row>
    <row r="60" ht="48" customHeight="1">
      <c r="B60" s="65" t="inlineStr">
        <is>
          <t xml:space="preserve">  Firewall - tipos e funcoes</t>
        </is>
      </c>
      <c r="C60" s="17" t="inlineStr">
        <is>
          <t xml:space="preserve">  Packet filter (stateless), stateful inspection, UTM, NGFW. DMZ: rede semi-confiavel entre firewalls.</t>
        </is>
      </c>
      <c r="D60" s="18" t="inlineStr">
        <is>
          <t>ALTA</t>
        </is>
      </c>
      <c r="E60" s="19" t="n">
        <v>0</v>
      </c>
      <c r="F60" s="20" t="n">
        <v>0</v>
      </c>
      <c r="G60" s="21" t="inlineStr">
        <is>
          <t>—</t>
        </is>
      </c>
      <c r="H60" s="22">
        <f>IFERROR(REPT("█",ROUND((E60/3*50+MIN(F60,20)/20*50)/10,0))&amp;REPT("░",10-ROUND((E60/3*50+MIN(F60,20)/20*50)/10,0))&amp;"  "&amp;TEXT((E60/3*50+MIN(F60,20)/20*50)/100,"0%"),"░░░░░░░░░░  0%")</f>
        <v/>
      </c>
    </row>
    <row r="61" ht="48" customHeight="1">
      <c r="B61" s="64" t="inlineStr">
        <is>
          <t xml:space="preserve">  IDS e IPS - distincao fundamental</t>
        </is>
      </c>
      <c r="C61" s="10" t="inlineStr">
        <is>
          <t xml:space="preserve">  IDS: detecta e ALERTA (nao bloqueia). IPS: detecta e BLOQUEIA. FCC sempre troca os dois.</t>
        </is>
      </c>
      <c r="D61" s="11" t="inlineStr">
        <is>
          <t>ALTA</t>
        </is>
      </c>
      <c r="E61" s="12" t="n">
        <v>0</v>
      </c>
      <c r="F61" s="13" t="n">
        <v>0</v>
      </c>
      <c r="G61" s="14" t="inlineStr">
        <is>
          <t>—</t>
        </is>
      </c>
      <c r="H61" s="15">
        <f>IFERROR(REPT("█",ROUND((E61/3*50+MIN(F61,20)/20*50)/10,0))&amp;REPT("░",10-ROUND((E61/3*50+MIN(F61,20)/20*50)/10,0))&amp;"  "&amp;TEXT((E61/3*50+MIN(F61,20)/20*50)/100,"0%"),"░░░░░░░░░░  0%")</f>
        <v/>
      </c>
    </row>
    <row r="62" ht="48" customHeight="1">
      <c r="B62" s="65" t="inlineStr">
        <is>
          <t xml:space="preserve">  VPN - tipos e protocolos</t>
        </is>
      </c>
      <c r="C62" s="17" t="inlineStr">
        <is>
          <t xml:space="preserve">  IPSec (camada 3), SSL/TLS (camada 4/7), L2TP/IPSec. Site-to-site vs cliente-to-site.</t>
        </is>
      </c>
      <c r="D62" s="18" t="inlineStr">
        <is>
          <t>ALTA</t>
        </is>
      </c>
      <c r="E62" s="19" t="n">
        <v>0</v>
      </c>
      <c r="F62" s="20" t="n">
        <v>0</v>
      </c>
      <c r="G62" s="21" t="inlineStr">
        <is>
          <t>—</t>
        </is>
      </c>
      <c r="H62" s="22">
        <f>IFERROR(REPT("█",ROUND((E62/3*50+MIN(F62,20)/20*50)/10,0))&amp;REPT("░",10-ROUND((E62/3*50+MIN(F62,20)/20*50)/10,0))&amp;"  "&amp;TEXT((E62/3*50+MIN(F62,20)/20*50)/100,"0%"),"░░░░░░░░░░  0%")</f>
        <v/>
      </c>
    </row>
    <row r="63" ht="48" customHeight="1">
      <c r="B63" s="64" t="inlineStr">
        <is>
          <t xml:space="preserve">  Wireless - padroes 802.11 e seguranca Wi-Fi</t>
        </is>
      </c>
      <c r="C63" s="10" t="inlineStr">
        <is>
          <t xml:space="preserve">  802.11b/g/n/ac/ax. WEP (quebrado), WPA, WPA2 (AES/CCMP), WPA3. FCC cobra evolucao dos padroes.</t>
        </is>
      </c>
      <c r="D63" s="11" t="inlineStr">
        <is>
          <t>ALTA</t>
        </is>
      </c>
      <c r="E63" s="12" t="n">
        <v>0</v>
      </c>
      <c r="F63" s="13" t="n">
        <v>0</v>
      </c>
      <c r="G63" s="14" t="inlineStr">
        <is>
          <t>—</t>
        </is>
      </c>
      <c r="H63" s="15">
        <f>IFERROR(REPT("█",ROUND((E63/3*50+MIN(F63,20)/20*50)/10,0))&amp;REPT("░",10-ROUND((E63/3*50+MIN(F63,20)/20*50)/10,0))&amp;"  "&amp;TEXT((E63/3*50+MIN(F63,20)/20*50)/100,"0%"),"░░░░░░░░░░  0%")</f>
        <v/>
      </c>
    </row>
    <row r="64" ht="48" customHeight="1">
      <c r="B64" s="65" t="inlineStr">
        <is>
          <t xml:space="preserve">  VLANs - padrao 802.1Q e funcionamento</t>
        </is>
      </c>
      <c r="C64" s="17" t="inlineStr">
        <is>
          <t xml:space="preserve">  VLAN segmenta logicamente a rede. Trunk port: carrega multiplas VLANs. FCC cobra o conceito.</t>
        </is>
      </c>
      <c r="D64" s="18" t="inlineStr">
        <is>
          <t>MEDIA</t>
        </is>
      </c>
      <c r="E64" s="19" t="n">
        <v>0</v>
      </c>
      <c r="F64" s="20" t="n">
        <v>0</v>
      </c>
      <c r="G64" s="21" t="inlineStr">
        <is>
          <t>—</t>
        </is>
      </c>
      <c r="H64" s="22">
        <f>IFERROR(REPT("█",ROUND((E64/3*50+MIN(F64,20)/20*50)/10,0))&amp;REPT("░",10-ROUND((E64/3*50+MIN(F64,20)/20*50)/10,0))&amp;"  "&amp;TEXT((E64/3*50+MIN(F64,20)/20*50)/100,"0%"),"░░░░░░░░░░  0%")</f>
        <v/>
      </c>
    </row>
    <row r="65" ht="48" customHeight="1">
      <c r="B65" s="64" t="inlineStr">
        <is>
          <t xml:space="preserve">  IPv6 - formato, tipos de endereco e transicao</t>
        </is>
      </c>
      <c r="C65" s="10" t="inlineStr">
        <is>
          <t xml:space="preserve">  128 bits, hexadecimal. Unicast, multicast, anycast (sem broadcast). Dual-stack, tunneling.</t>
        </is>
      </c>
      <c r="D65" s="11" t="inlineStr">
        <is>
          <t>MEDIA</t>
        </is>
      </c>
      <c r="E65" s="12" t="n">
        <v>0</v>
      </c>
      <c r="F65" s="13" t="n">
        <v>0</v>
      </c>
      <c r="G65" s="14" t="inlineStr">
        <is>
          <t>—</t>
        </is>
      </c>
      <c r="H65" s="15">
        <f>IFERROR(REPT("█",ROUND((E65/3*50+MIN(F65,20)/20*50)/10,0))&amp;REPT("░",10-ROUND((E65/3*50+MIN(F65,20)/20*50)/10,0))&amp;"  "&amp;TEXT((E65/3*50+MIN(F65,20)/20*50)/100,"0%"),"░░░░░░░░░░  0%")</f>
        <v/>
      </c>
    </row>
    <row r="66" ht="48" customHeight="1">
      <c r="B66" s="65" t="inlineStr">
        <is>
          <t xml:space="preserve">  NAT e PAT - traducao de enderecos</t>
        </is>
      </c>
      <c r="C66" s="17" t="inlineStr">
        <is>
          <t xml:space="preserve">  NAT estatico, dinamico e PAT (muitos:1). Necessario por escassez de IPv4. FCC cobra o tipo certo.</t>
        </is>
      </c>
      <c r="D66" s="18" t="inlineStr">
        <is>
          <t>MEDIA</t>
        </is>
      </c>
      <c r="E66" s="19" t="n">
        <v>0</v>
      </c>
      <c r="F66" s="20" t="n">
        <v>0</v>
      </c>
      <c r="G66" s="21" t="inlineStr">
        <is>
          <t>—</t>
        </is>
      </c>
      <c r="H66" s="22">
        <f>IFERROR(REPT("█",ROUND((E66/3*50+MIN(F66,20)/20*50)/10,0))&amp;REPT("░",10-ROUND((E66/3*50+MIN(F66,20)/20*50)/10,0))&amp;"  "&amp;TEXT((E66/3*50+MIN(F66,20)/20*50)/100,"0%"),"░░░░░░░░░░  0%")</f>
        <v/>
      </c>
    </row>
    <row r="67" ht="48" customHeight="1">
      <c r="B67" s="64" t="inlineStr">
        <is>
          <t xml:space="preserve">  Switching - Ethernet, MAC e STP</t>
        </is>
      </c>
      <c r="C67" s="10" t="inlineStr">
        <is>
          <t xml:space="preserve">  Tabela MAC. STP previne loops na rede. FCC cobra o funcionamento basico do switch vs hub.</t>
        </is>
      </c>
      <c r="D67" s="11" t="inlineStr">
        <is>
          <t>MEDIA</t>
        </is>
      </c>
      <c r="E67" s="12" t="n">
        <v>0</v>
      </c>
      <c r="F67" s="13" t="n">
        <v>0</v>
      </c>
      <c r="G67" s="14" t="inlineStr">
        <is>
          <t>—</t>
        </is>
      </c>
      <c r="H67" s="15">
        <f>IFERROR(REPT("█",ROUND((E67/3*50+MIN(F67,20)/20*50)/10,0))&amp;REPT("░",10-ROUND((E67/3*50+MIN(F67,20)/20*50)/10,0))&amp;"  "&amp;TEXT((E67/3*50+MIN(F67,20)/20*50)/100,"0%"),"░░░░░░░░░░  0%")</f>
        <v/>
      </c>
    </row>
    <row r="68" ht="48" customHeight="1">
      <c r="B68" s="65" t="inlineStr">
        <is>
          <t xml:space="preserve">  Monitoramento - SNMP, Syslog e SIEM</t>
        </is>
      </c>
      <c r="C68" s="17" t="inlineStr">
        <is>
          <t xml:space="preserve">  SNMP: agente, gerente, MIB, trap. Syslog: niveis de severidade (0=emergencia a 7=debug).</t>
        </is>
      </c>
      <c r="D68" s="18" t="inlineStr">
        <is>
          <t>MEDIA</t>
        </is>
      </c>
      <c r="E68" s="19" t="n">
        <v>0</v>
      </c>
      <c r="F68" s="20" t="n">
        <v>0</v>
      </c>
      <c r="G68" s="21" t="inlineStr">
        <is>
          <t>—</t>
        </is>
      </c>
      <c r="H68" s="22">
        <f>IFERROR(REPT("█",ROUND((E68/3*50+MIN(F68,20)/20*50)/10,0))&amp;REPT("░",10-ROUND((E68/3*50+MIN(F68,20)/20*50)/10,0))&amp;"  "&amp;TEXT((E68/3*50+MIN(F68,20)/20*50)/100,"0%"),"░░░░░░░░░░  0%")</f>
        <v/>
      </c>
    </row>
    <row r="69" ht="48" customHeight="1">
      <c r="B69" s="64" t="inlineStr">
        <is>
          <t xml:space="preserve">  Seguranca de rede - sniffing, spoofing e MITM</t>
        </is>
      </c>
      <c r="C69" s="10" t="inlineStr">
        <is>
          <t xml:space="preserve">  Sniffing: captura de pacotes. ARP Poisoning: redireciona trafego. MITM: intercepção.</t>
        </is>
      </c>
      <c r="D69" s="11" t="inlineStr">
        <is>
          <t>MEDIA</t>
        </is>
      </c>
      <c r="E69" s="12" t="n">
        <v>0</v>
      </c>
      <c r="F69" s="13" t="n">
        <v>0</v>
      </c>
      <c r="G69" s="14" t="inlineStr">
        <is>
          <t>—</t>
        </is>
      </c>
      <c r="H69" s="15">
        <f>IFERROR(REPT("█",ROUND((E69/3*50+MIN(F69,20)/20*50)/10,0))&amp;REPT("░",10-ROUND((E69/3*50+MIN(F69,20)/20*50)/10,0))&amp;"  "&amp;TEXT((E69/3*50+MIN(F69,20)/20*50)/100,"0%"),"░░░░░░░░░░  0%")</f>
        <v/>
      </c>
    </row>
    <row r="70" ht="48" customHeight="1">
      <c r="B70" s="65" t="inlineStr">
        <is>
          <t xml:space="preserve">  QoS - qualidade de servico</t>
        </is>
      </c>
      <c r="C70" s="17" t="inlineStr">
        <is>
          <t xml:space="preserve">  Priorizacao de trafego. DiffServ, DSCP. Latencia, jitter, largura de banda, perda de pacotes.</t>
        </is>
      </c>
      <c r="D70" s="18" t="inlineStr">
        <is>
          <t>BAIXA</t>
        </is>
      </c>
      <c r="E70" s="19" t="n">
        <v>0</v>
      </c>
      <c r="F70" s="20" t="n">
        <v>0</v>
      </c>
      <c r="G70" s="21" t="inlineStr">
        <is>
          <t>—</t>
        </is>
      </c>
      <c r="H70" s="22">
        <f>IFERROR(REPT("█",ROUND((E70/3*50+MIN(F70,20)/20*50)/10,0))&amp;REPT("░",10-ROUND((E70/3*50+MIN(F70,20)/20*50)/10,0))&amp;"  "&amp;TEXT((E70/3*50+MIN(F70,20)/20*50)/100,"0%"),"░░░░░░░░░░  0%")</f>
        <v/>
      </c>
    </row>
    <row r="71" ht="26" customHeight="1">
      <c r="B71" s="23" t="inlineStr">
        <is>
          <t xml:space="preserve">  MEDIA — Redes de Computadores</t>
        </is>
      </c>
      <c r="C71" s="160" t="n"/>
      <c r="D71" s="66">
        <f>IFERROR(TEXT(COUNTIF(D53:D70,"ALTA")/18,"0%")&amp;" ALTA","—")</f>
        <v/>
      </c>
      <c r="E71" s="67">
        <f>IFERROR(ROUND(AVERAGE(E53:E70),1)&amp;" / 3","—")</f>
        <v/>
      </c>
      <c r="F71" s="66">
        <f>IFERROR(SUM(F53:F70)&amp;" q","0")</f>
        <v/>
      </c>
      <c r="G71" s="66">
        <f>IFERROR(TEXT(COUNTIFS(E53:E70,3,F53:F70,"&gt;="&amp;20)/18,"0%")&amp;" dom.","0%")</f>
        <v/>
      </c>
      <c r="H71" s="68">
        <f>IFERROR(REPT("█",ROUND((AVERAGE(E53:E70)/3*50+MIN(MIN(AVERAGE(F53:F70),20),20)/20*50)/10,0))&amp;REPT("░",10-ROUND((AVERAGE(E53:E70)/3*50+MIN(MIN(AVERAGE(F53:F70),20),20)/20*50)/10,0))&amp;"  "&amp;TEXT((AVERAGE(E53:E70)/3*50+MIN(MIN(AVERAGE(F53:F70),20),20)/20*50)/100,"0%"),"░░░░░░░░░░  0%")</f>
        <v/>
      </c>
    </row>
    <row r="73" ht="36" customHeight="1">
      <c r="B73" s="69" t="inlineStr">
        <is>
          <t xml:space="preserve">  ARQUITETURA DE SISTEMAS     |     13% do edital     |     ~10 questoes (P2 - Peso 2)</t>
        </is>
      </c>
    </row>
    <row r="74" ht="28" customHeight="1">
      <c r="B74" s="7" t="inlineStr">
        <is>
          <t>ASSUNTO / TOPICO DO EDITAL</t>
        </is>
      </c>
      <c r="C74" s="7" t="inlineStr">
        <is>
          <t>ARMADILHA DA BANCA FCC</t>
        </is>
      </c>
      <c r="D74" s="8" t="inlineStr">
        <is>
          <t>FCC
COBRA</t>
        </is>
      </c>
      <c r="E74" s="8" t="inlineStr">
        <is>
          <t>DOMINIO
(0-3)</t>
        </is>
      </c>
      <c r="F74" s="8" t="inlineStr">
        <is>
          <t>QUESTOES
FEITAS</t>
        </is>
      </c>
      <c r="G74" s="8" t="inlineStr">
        <is>
          <t>ULTIMA
REVISAO</t>
        </is>
      </c>
      <c r="H74" s="8" t="inlineStr">
        <is>
          <t>PROGRESSO
(automatico)</t>
        </is>
      </c>
    </row>
    <row r="75" ht="48" customHeight="1">
      <c r="B75" s="70" t="inlineStr">
        <is>
          <t xml:space="preserve">  Cloud computing - modelos de servico IaaS PaaS SaaS</t>
        </is>
      </c>
      <c r="C75" s="10" t="inlineStr">
        <is>
          <t xml:space="preserve">  IaaS: infraestrutura. PaaS: plataforma. SaaS: software pronto. FCC usa exemplos praticos para cobrar.</t>
        </is>
      </c>
      <c r="D75" s="11" t="inlineStr">
        <is>
          <t>ALTA</t>
        </is>
      </c>
      <c r="E75" s="12" t="n">
        <v>0</v>
      </c>
      <c r="F75" s="13" t="n">
        <v>0</v>
      </c>
      <c r="G75" s="14" t="inlineStr">
        <is>
          <t>—</t>
        </is>
      </c>
      <c r="H75" s="15">
        <f>IFERROR(REPT("█",ROUND((E75/3*50+MIN(F75,20)/20*50)/10,0))&amp;REPT("░",10-ROUND((E75/3*50+MIN(F75,20)/20*50)/10,0))&amp;"  "&amp;TEXT((E75/3*50+MIN(F75,20)/20*50)/100,"0%"),"░░░░░░░░░░  0%")</f>
        <v/>
      </c>
    </row>
    <row r="76" ht="48" customHeight="1">
      <c r="B76" s="71" t="inlineStr">
        <is>
          <t xml:space="preserve">  Cloud - modelos de implantacao</t>
        </is>
      </c>
      <c r="C76" s="17" t="inlineStr">
        <is>
          <t xml:space="preserve">  Publico, privado, hibrido, multi-cloud, comunitario. FCC pergunta qual modelo em cenario especifico.</t>
        </is>
      </c>
      <c r="D76" s="18" t="inlineStr">
        <is>
          <t>ALTA</t>
        </is>
      </c>
      <c r="E76" s="19" t="n">
        <v>0</v>
      </c>
      <c r="F76" s="20" t="n">
        <v>0</v>
      </c>
      <c r="G76" s="21" t="inlineStr">
        <is>
          <t>—</t>
        </is>
      </c>
      <c r="H76" s="22">
        <f>IFERROR(REPT("█",ROUND((E76/3*50+MIN(F76,20)/20*50)/10,0))&amp;REPT("░",10-ROUND((E76/3*50+MIN(F76,20)/20*50)/10,0))&amp;"  "&amp;TEXT((E76/3*50+MIN(F76,20)/20*50)/100,"0%"),"░░░░░░░░░░  0%")</f>
        <v/>
      </c>
    </row>
    <row r="77" ht="48" customHeight="1">
      <c r="B77" s="70" t="inlineStr">
        <is>
          <t xml:space="preserve">  Responsabilidade compartilhada na nuvem</t>
        </is>
      </c>
      <c r="C77" s="10" t="inlineStr">
        <is>
          <t xml:space="preserve">  O que e responsabilidade do cliente vs do provedor varia por modelo (IaaS/PaaS/SaaS).</t>
        </is>
      </c>
      <c r="D77" s="11" t="inlineStr">
        <is>
          <t>ALTA</t>
        </is>
      </c>
      <c r="E77" s="12" t="n">
        <v>0</v>
      </c>
      <c r="F77" s="13" t="n">
        <v>0</v>
      </c>
      <c r="G77" s="14" t="inlineStr">
        <is>
          <t>—</t>
        </is>
      </c>
      <c r="H77" s="15">
        <f>IFERROR(REPT("█",ROUND((E77/3*50+MIN(F77,20)/20*50)/10,0))&amp;REPT("░",10-ROUND((E77/3*50+MIN(F77,20)/20*50)/10,0))&amp;"  "&amp;TEXT((E77/3*50+MIN(F77,20)/20*50)/100,"0%"),"░░░░░░░░░░  0%")</f>
        <v/>
      </c>
    </row>
    <row r="78" ht="48" customHeight="1">
      <c r="B78" s="71" t="inlineStr">
        <is>
          <t xml:space="preserve">  Principais servicos AWS e Azure</t>
        </is>
      </c>
      <c r="C78" s="17" t="inlineStr">
        <is>
          <t xml:space="preserve">  EC2/VM, S3/Blob, RDS, Lambda/Functions, VPC/VNet. FCC cobra funcao de cada servico.</t>
        </is>
      </c>
      <c r="D78" s="18" t="inlineStr">
        <is>
          <t>ALTA</t>
        </is>
      </c>
      <c r="E78" s="19" t="n">
        <v>0</v>
      </c>
      <c r="F78" s="20" t="n">
        <v>0</v>
      </c>
      <c r="G78" s="21" t="inlineStr">
        <is>
          <t>—</t>
        </is>
      </c>
      <c r="H78" s="22">
        <f>IFERROR(REPT("█",ROUND((E78/3*50+MIN(F78,20)/20*50)/10,0))&amp;REPT("░",10-ROUND((E78/3*50+MIN(F78,20)/20*50)/10,0))&amp;"  "&amp;TEXT((E78/3*50+MIN(F78,20)/20*50)/100,"0%"),"░░░░░░░░░░  0%")</f>
        <v/>
      </c>
    </row>
    <row r="79" ht="48" customHeight="1">
      <c r="B79" s="70" t="inlineStr">
        <is>
          <t xml:space="preserve">  REST e RESTful - principios e caracteristicas</t>
        </is>
      </c>
      <c r="C79" s="10" t="inlineStr">
        <is>
          <t xml:space="preserve">  Stateless, uniform interface, client-server, cacheable, layered, code-on-demand. Sem estado = sem sessao.</t>
        </is>
      </c>
      <c r="D79" s="11" t="inlineStr">
        <is>
          <t>ALTA</t>
        </is>
      </c>
      <c r="E79" s="12" t="n">
        <v>0</v>
      </c>
      <c r="F79" s="13" t="n">
        <v>0</v>
      </c>
      <c r="G79" s="14" t="inlineStr">
        <is>
          <t>—</t>
        </is>
      </c>
      <c r="H79" s="15">
        <f>IFERROR(REPT("█",ROUND((E79/3*50+MIN(F79,20)/20*50)/10,0))&amp;REPT("░",10-ROUND((E79/3*50+MIN(F79,20)/20*50)/10,0))&amp;"  "&amp;TEXT((E79/3*50+MIN(F79,20)/20*50)/100,"0%"),"░░░░░░░░░░  0%")</f>
        <v/>
      </c>
    </row>
    <row r="80" ht="48" customHeight="1">
      <c r="B80" s="71" t="inlineStr">
        <is>
          <t xml:space="preserve">  REST - HTTP methods e status codes</t>
        </is>
      </c>
      <c r="C80" s="17" t="inlineStr">
        <is>
          <t xml:space="preserve">  GET/POST/PUT/DELETE/PATCH. 200 OK, 201 Created, 400 Bad Request, 401, 403, 404, 500.</t>
        </is>
      </c>
      <c r="D80" s="18" t="inlineStr">
        <is>
          <t>ALTA</t>
        </is>
      </c>
      <c r="E80" s="19" t="n">
        <v>0</v>
      </c>
      <c r="F80" s="20" t="n">
        <v>0</v>
      </c>
      <c r="G80" s="21" t="inlineStr">
        <is>
          <t>—</t>
        </is>
      </c>
      <c r="H80" s="22">
        <f>IFERROR(REPT("█",ROUND((E80/3*50+MIN(F80,20)/20*50)/10,0))&amp;REPT("░",10-ROUND((E80/3*50+MIN(F80,20)/20*50)/10,0))&amp;"  "&amp;TEXT((E80/3*50+MIN(F80,20)/20*50)/100,"0%"),"░░░░░░░░░░  0%")</f>
        <v/>
      </c>
    </row>
    <row r="81" ht="48" customHeight="1">
      <c r="B81" s="70" t="inlineStr">
        <is>
          <t xml:space="preserve">  Autenticacao em APIs - OAuth 2.0 e JWT</t>
        </is>
      </c>
      <c r="C81" s="10" t="inlineStr">
        <is>
          <t xml:space="preserve">  OAuth 2.0: delegacao de acesso. JWT: token autocontido (header.payload.signature).</t>
        </is>
      </c>
      <c r="D81" s="11" t="inlineStr">
        <is>
          <t>ALTA</t>
        </is>
      </c>
      <c r="E81" s="12" t="n">
        <v>0</v>
      </c>
      <c r="F81" s="13" t="n">
        <v>0</v>
      </c>
      <c r="G81" s="14" t="inlineStr">
        <is>
          <t>—</t>
        </is>
      </c>
      <c r="H81" s="15">
        <f>IFERROR(REPT("█",ROUND((E81/3*50+MIN(F81,20)/20*50)/10,0))&amp;REPT("░",10-ROUND((E81/3*50+MIN(F81,20)/20*50)/10,0))&amp;"  "&amp;TEXT((E81/3*50+MIN(F81,20)/20*50)/100,"0%"),"░░░░░░░░░░  0%")</f>
        <v/>
      </c>
    </row>
    <row r="82" ht="48" customHeight="1">
      <c r="B82" s="71" t="inlineStr">
        <is>
          <t xml:space="preserve">  SOA - arquitetura orientada a servicos</t>
        </is>
      </c>
      <c r="C82" s="17" t="inlineStr">
        <is>
          <t xml:space="preserve">  Servicos, contrato, ESB (barramento). Reuso e interoperabilidade. FCC compara com microsservicos.</t>
        </is>
      </c>
      <c r="D82" s="18" t="inlineStr">
        <is>
          <t>ALTA</t>
        </is>
      </c>
      <c r="E82" s="19" t="n">
        <v>0</v>
      </c>
      <c r="F82" s="20" t="n">
        <v>0</v>
      </c>
      <c r="G82" s="21" t="inlineStr">
        <is>
          <t>—</t>
        </is>
      </c>
      <c r="H82" s="22">
        <f>IFERROR(REPT("█",ROUND((E82/3*50+MIN(F82,20)/20*50)/10,0))&amp;REPT("░",10-ROUND((E82/3*50+MIN(F82,20)/20*50)/10,0))&amp;"  "&amp;TEXT((E82/3*50+MIN(F82,20)/20*50)/100,"0%"),"░░░░░░░░░░  0%")</f>
        <v/>
      </c>
    </row>
    <row r="83" ht="48" customHeight="1">
      <c r="B83" s="70" t="inlineStr">
        <is>
          <t xml:space="preserve">  Microsservicos - caracteristicas e diferencas para SOA</t>
        </is>
      </c>
      <c r="C83" s="10" t="inlineStr">
        <is>
          <t xml:space="preserve">  Independentes, deployaveis separadamente, API Gateway, comunicacao assincrona. FCC cobra diferencas.</t>
        </is>
      </c>
      <c r="D83" s="11" t="inlineStr">
        <is>
          <t>ALTA</t>
        </is>
      </c>
      <c r="E83" s="12" t="n">
        <v>0</v>
      </c>
      <c r="F83" s="13" t="n">
        <v>0</v>
      </c>
      <c r="G83" s="14" t="inlineStr">
        <is>
          <t>—</t>
        </is>
      </c>
      <c r="H83" s="15">
        <f>IFERROR(REPT("█",ROUND((E83/3*50+MIN(F83,20)/20*50)/10,0))&amp;REPT("░",10-ROUND((E83/3*50+MIN(F83,20)/20*50)/10,0))&amp;"  "&amp;TEXT((E83/3*50+MIN(F83,20)/20*50)/100,"0%"),"░░░░░░░░░░  0%")</f>
        <v/>
      </c>
    </row>
    <row r="84" ht="48" customHeight="1">
      <c r="B84" s="71" t="inlineStr">
        <is>
          <t xml:space="preserve">  Padroes arquiteturais - MVC, MVP, MVVM</t>
        </is>
      </c>
      <c r="C84" s="17" t="inlineStr">
        <is>
          <t xml:space="preserve">  MVC: Model-View-Controller. Separacao de responsabilidades. FCC pergunta qual camada faz o que.</t>
        </is>
      </c>
      <c r="D84" s="18" t="inlineStr">
        <is>
          <t>ALTA</t>
        </is>
      </c>
      <c r="E84" s="19" t="n">
        <v>0</v>
      </c>
      <c r="F84" s="20" t="n">
        <v>0</v>
      </c>
      <c r="G84" s="21" t="inlineStr">
        <is>
          <t>—</t>
        </is>
      </c>
      <c r="H84" s="22">
        <f>IFERROR(REPT("█",ROUND((E84/3*50+MIN(F84,20)/20*50)/10,0))&amp;REPT("░",10-ROUND((E84/3*50+MIN(F84,20)/20*50)/10,0))&amp;"  "&amp;TEXT((E84/3*50+MIN(F84,20)/20*50)/100,"0%"),"░░░░░░░░░░  0%")</f>
        <v/>
      </c>
    </row>
    <row r="85" ht="48" customHeight="1">
      <c r="B85" s="70" t="inlineStr">
        <is>
          <t xml:space="preserve">  Padroes de projeto GoF - criacionais, estruturais, comportamentais</t>
        </is>
      </c>
      <c r="C85" s="10" t="inlineStr">
        <is>
          <t xml:space="preserve">  Singleton, Factory, Observer, Strategy, Decorator, Adapter. FCC cobra o proposito de cada um.</t>
        </is>
      </c>
      <c r="D85" s="11" t="inlineStr">
        <is>
          <t>MEDIA</t>
        </is>
      </c>
      <c r="E85" s="12" t="n">
        <v>0</v>
      </c>
      <c r="F85" s="13" t="n">
        <v>0</v>
      </c>
      <c r="G85" s="14" t="inlineStr">
        <is>
          <t>—</t>
        </is>
      </c>
      <c r="H85" s="15">
        <f>IFERROR(REPT("█",ROUND((E85/3*50+MIN(F85,20)/20*50)/10,0))&amp;REPT("░",10-ROUND((E85/3*50+MIN(F85,20)/20*50)/10,0))&amp;"  "&amp;TEXT((E85/3*50+MIN(F85,20)/20*50)/100,"0%"),"░░░░░░░░░░  0%")</f>
        <v/>
      </c>
    </row>
    <row r="86" ht="48" customHeight="1">
      <c r="B86" s="71" t="inlineStr">
        <is>
          <t xml:space="preserve">  Integracao de sistemas - pub/sub e message broker</t>
        </is>
      </c>
      <c r="C86" s="17" t="inlineStr">
        <is>
          <t xml:space="preserve">  Publisher/Subscriber. RabbitMQ, Kafka (conceitos). Desacoplamento assincrono entre sistemas.</t>
        </is>
      </c>
      <c r="D86" s="18" t="inlineStr">
        <is>
          <t>MEDIA</t>
        </is>
      </c>
      <c r="E86" s="19" t="n">
        <v>0</v>
      </c>
      <c r="F86" s="20" t="n">
        <v>0</v>
      </c>
      <c r="G86" s="21" t="inlineStr">
        <is>
          <t>—</t>
        </is>
      </c>
      <c r="H86" s="22">
        <f>IFERROR(REPT("█",ROUND((E86/3*50+MIN(F86,20)/20*50)/10,0))&amp;REPT("░",10-ROUND((E86/3*50+MIN(F86,20)/20*50)/10,0))&amp;"  "&amp;TEXT((E86/3*50+MIN(F86,20)/20*50)/100,"0%"),"░░░░░░░░░░  0%")</f>
        <v/>
      </c>
    </row>
    <row r="87" ht="48" customHeight="1">
      <c r="B87" s="70" t="inlineStr">
        <is>
          <t xml:space="preserve">  Containers - Docker e Kubernetes</t>
        </is>
      </c>
      <c r="C87" s="10" t="inlineStr">
        <is>
          <t xml:space="preserve">  Docker: imagem, container, Dockerfile, docker-compose. Kubernetes: pod, service, deployment, node.</t>
        </is>
      </c>
      <c r="D87" s="11" t="inlineStr">
        <is>
          <t>MEDIA</t>
        </is>
      </c>
      <c r="E87" s="12" t="n">
        <v>0</v>
      </c>
      <c r="F87" s="13" t="n">
        <v>0</v>
      </c>
      <c r="G87" s="14" t="inlineStr">
        <is>
          <t>—</t>
        </is>
      </c>
      <c r="H87" s="15">
        <f>IFERROR(REPT("█",ROUND((E87/3*50+MIN(F87,20)/20*50)/10,0))&amp;REPT("░",10-ROUND((E87/3*50+MIN(F87,20)/20*50)/10,0))&amp;"  "&amp;TEXT((E87/3*50+MIN(F87,20)/20*50)/100,"0%"),"░░░░░░░░░░  0%")</f>
        <v/>
      </c>
    </row>
    <row r="88" ht="48" customHeight="1">
      <c r="B88" s="71" t="inlineStr">
        <is>
          <t xml:space="preserve">  VM vs Container - distincao fundamental</t>
        </is>
      </c>
      <c r="C88" s="17" t="inlineStr">
        <is>
          <t xml:space="preserve">  VM: kernel proprio (hypervisor). Container: compartilha kernel do host. Container e mais leve.</t>
        </is>
      </c>
      <c r="D88" s="18" t="inlineStr">
        <is>
          <t>ALTA</t>
        </is>
      </c>
      <c r="E88" s="19" t="n">
        <v>0</v>
      </c>
      <c r="F88" s="20" t="n">
        <v>0</v>
      </c>
      <c r="G88" s="21" t="inlineStr">
        <is>
          <t>—</t>
        </is>
      </c>
      <c r="H88" s="22">
        <f>IFERROR(REPT("█",ROUND((E88/3*50+MIN(F88,20)/20*50)/10,0))&amp;REPT("░",10-ROUND((E88/3*50+MIN(F88,20)/20*50)/10,0))&amp;"  "&amp;TEXT((E88/3*50+MIN(F88,20)/20*50)/100,"0%"),"░░░░░░░░░░  0%")</f>
        <v/>
      </c>
    </row>
    <row r="89" ht="48" customHeight="1">
      <c r="B89" s="70" t="inlineStr">
        <is>
          <t xml:space="preserve">  Serverless e FaaS - conceito e uso</t>
        </is>
      </c>
      <c r="C89" s="10" t="inlineStr">
        <is>
          <t xml:space="preserve">  Funcoes executadas sob demanda. AWS Lambda. Paga por execucao, nao por servidor ativo.</t>
        </is>
      </c>
      <c r="D89" s="11" t="inlineStr">
        <is>
          <t>MEDIA</t>
        </is>
      </c>
      <c r="E89" s="12" t="n">
        <v>0</v>
      </c>
      <c r="F89" s="13" t="n">
        <v>0</v>
      </c>
      <c r="G89" s="14" t="inlineStr">
        <is>
          <t>—</t>
        </is>
      </c>
      <c r="H89" s="15">
        <f>IFERROR(REPT("█",ROUND((E89/3*50+MIN(F89,20)/20*50)/10,0))&amp;REPT("░",10-ROUND((E89/3*50+MIN(F89,20)/20*50)/10,0))&amp;"  "&amp;TEXT((E89/3*50+MIN(F89,20)/20*50)/100,"0%"),"░░░░░░░░░░  0%")</f>
        <v/>
      </c>
    </row>
    <row r="90" ht="48" customHeight="1">
      <c r="B90" s="71" t="inlineStr">
        <is>
          <t xml:space="preserve">  SOAP vs REST - diferencas e quando usar</t>
        </is>
      </c>
      <c r="C90" s="17" t="inlineStr">
        <is>
          <t xml:space="preserve">  SOAP: protocolo formal, XML, WS-Security. REST: estilo arquitetural, JSON, mais simples.</t>
        </is>
      </c>
      <c r="D90" s="18" t="inlineStr">
        <is>
          <t>MEDIA</t>
        </is>
      </c>
      <c r="E90" s="19" t="n">
        <v>0</v>
      </c>
      <c r="F90" s="20" t="n">
        <v>0</v>
      </c>
      <c r="G90" s="21" t="inlineStr">
        <is>
          <t>—</t>
        </is>
      </c>
      <c r="H90" s="22">
        <f>IFERROR(REPT("█",ROUND((E90/3*50+MIN(F90,20)/20*50)/10,0))&amp;REPT("░",10-ROUND((E90/3*50+MIN(F90,20)/20*50)/10,0))&amp;"  "&amp;TEXT((E90/3*50+MIN(F90,20)/20*50)/100,"0%"),"░░░░░░░░░░  0%")</f>
        <v/>
      </c>
    </row>
    <row r="91" ht="26" customHeight="1">
      <c r="B91" s="23" t="inlineStr">
        <is>
          <t xml:space="preserve">  MEDIA — Arquitetura de Sistemas</t>
        </is>
      </c>
      <c r="C91" s="160" t="n"/>
      <c r="D91" s="72">
        <f>IFERROR(TEXT(COUNTIF(D75:D90,"ALTA")/16,"0%")&amp;" ALTA","—")</f>
        <v/>
      </c>
      <c r="E91" s="73">
        <f>IFERROR(ROUND(AVERAGE(E75:E90),1)&amp;" / 3","—")</f>
        <v/>
      </c>
      <c r="F91" s="72">
        <f>IFERROR(SUM(F75:F90)&amp;" q","0")</f>
        <v/>
      </c>
      <c r="G91" s="72">
        <f>IFERROR(TEXT(COUNTIFS(E75:E90,3,F75:F90,"&gt;="&amp;20)/16,"0%")&amp;" dom.","0%")</f>
        <v/>
      </c>
      <c r="H91" s="74">
        <f>IFERROR(REPT("█",ROUND((AVERAGE(E75:E90)/3*50+MIN(MIN(AVERAGE(F75:F90),20),20)/20*50)/10,0))&amp;REPT("░",10-ROUND((AVERAGE(E75:E90)/3*50+MIN(MIN(AVERAGE(F75:F90),20),20)/20*50)/10,0))&amp;"  "&amp;TEXT((AVERAGE(E75:E90)/3*50+MIN(MIN(AVERAGE(F75:F90),20),20)/20*50)/100,"0%"),"░░░░░░░░░░  0%")</f>
        <v/>
      </c>
    </row>
    <row r="93" ht="36" customHeight="1">
      <c r="B93" s="75" t="inlineStr">
        <is>
          <t xml:space="preserve">  ENGENHARIA DE SOFTWARE     |     13% do edital     |     ~10 questoes (P2 - Peso 2)</t>
        </is>
      </c>
    </row>
    <row r="94" ht="28" customHeight="1">
      <c r="B94" s="7" t="inlineStr">
        <is>
          <t>ASSUNTO / TOPICO DO EDITAL</t>
        </is>
      </c>
      <c r="C94" s="7" t="inlineStr">
        <is>
          <t>ARMADILHA DA BANCA FCC</t>
        </is>
      </c>
      <c r="D94" s="8" t="inlineStr">
        <is>
          <t>FCC
COBRA</t>
        </is>
      </c>
      <c r="E94" s="8" t="inlineStr">
        <is>
          <t>DOMINIO
(0-3)</t>
        </is>
      </c>
      <c r="F94" s="8" t="inlineStr">
        <is>
          <t>QUESTOES
FEITAS</t>
        </is>
      </c>
      <c r="G94" s="8" t="inlineStr">
        <is>
          <t>ULTIMA
REVISAO</t>
        </is>
      </c>
      <c r="H94" s="8" t="inlineStr">
        <is>
          <t>PROGRESSO
(automatico)</t>
        </is>
      </c>
    </row>
    <row r="95" ht="48" customHeight="1">
      <c r="B95" s="76" t="inlineStr">
        <is>
          <t xml:space="preserve">  Scrum - papeis, eventos e artefatos</t>
        </is>
      </c>
      <c r="C95" s="10" t="inlineStr">
        <is>
          <t xml:space="preserve">  PO: dono do produto. SM: facilita. Dev Team: executa. Eventos: Sprint, Planning, Daily, Review, Retro.</t>
        </is>
      </c>
      <c r="D95" s="11" t="inlineStr">
        <is>
          <t>ALTA</t>
        </is>
      </c>
      <c r="E95" s="12" t="n">
        <v>0</v>
      </c>
      <c r="F95" s="13" t="n">
        <v>0</v>
      </c>
      <c r="G95" s="14" t="inlineStr">
        <is>
          <t>—</t>
        </is>
      </c>
      <c r="H95" s="15">
        <f>IFERROR(REPT("█",ROUND((E95/3*50+MIN(F95,20)/20*50)/10,0))&amp;REPT("░",10-ROUND((E95/3*50+MIN(F95,20)/20*50)/10,0))&amp;"  "&amp;TEXT((E95/3*50+MIN(F95,20)/20*50)/100,"0%"),"░░░░░░░░░░  0%")</f>
        <v/>
      </c>
    </row>
    <row r="96" ht="48" customHeight="1">
      <c r="B96" s="77" t="inlineStr">
        <is>
          <t xml:space="preserve">  Scrum - Sprint Review vs Sprint Retrospectiva</t>
        </is>
      </c>
      <c r="C96" s="17" t="inlineStr">
        <is>
          <t xml:space="preserve">  Review: apresenta o produto (stakeholders presentes). Retro: melhora o processo (so o time). FCC TROCA.</t>
        </is>
      </c>
      <c r="D96" s="18" t="inlineStr">
        <is>
          <t>ALTA</t>
        </is>
      </c>
      <c r="E96" s="19" t="n">
        <v>0</v>
      </c>
      <c r="F96" s="20" t="n">
        <v>0</v>
      </c>
      <c r="G96" s="21" t="inlineStr">
        <is>
          <t>—</t>
        </is>
      </c>
      <c r="H96" s="22">
        <f>IFERROR(REPT("█",ROUND((E96/3*50+MIN(F96,20)/20*50)/10,0))&amp;REPT("░",10-ROUND((E96/3*50+MIN(F96,20)/20*50)/10,0))&amp;"  "&amp;TEXT((E96/3*50+MIN(F96,20)/20*50)/100,"0%"),"░░░░░░░░░░  0%")</f>
        <v/>
      </c>
    </row>
    <row r="97" ht="48" customHeight="1">
      <c r="B97" s="76" t="inlineStr">
        <is>
          <t xml:space="preserve">  Scrum - artefatos: Product Backlog, Sprint Backlog, Incremento</t>
        </is>
      </c>
      <c r="C97" s="10" t="inlineStr">
        <is>
          <t xml:space="preserve">  PB: lista priorizada de tudo. SB: o que o time vai fazer na Sprint. Incremento: resultado potencialmente entregavel.</t>
        </is>
      </c>
      <c r="D97" s="11" t="inlineStr">
        <is>
          <t>ALTA</t>
        </is>
      </c>
      <c r="E97" s="12" t="n">
        <v>0</v>
      </c>
      <c r="F97" s="13" t="n">
        <v>0</v>
      </c>
      <c r="G97" s="14" t="inlineStr">
        <is>
          <t>—</t>
        </is>
      </c>
      <c r="H97" s="15">
        <f>IFERROR(REPT("█",ROUND((E97/3*50+MIN(F97,20)/20*50)/10,0))&amp;REPT("░",10-ROUND((E97/3*50+MIN(F97,20)/20*50)/10,0))&amp;"  "&amp;TEXT((E97/3*50+MIN(F97,20)/20*50)/100,"0%"),"░░░░░░░░░░  0%")</f>
        <v/>
      </c>
    </row>
    <row r="98" ht="48" customHeight="1">
      <c r="B98" s="77" t="inlineStr">
        <is>
          <t xml:space="preserve">  Kanban - principios e metricas</t>
        </is>
      </c>
      <c r="C98" s="17" t="inlineStr">
        <is>
          <t xml:space="preserve">  WIP limits, fluxo continuo, visualizacao. Lead time, cycle time, throughput. FCC cobra diferencas para Scrum.</t>
        </is>
      </c>
      <c r="D98" s="18" t="inlineStr">
        <is>
          <t>ALTA</t>
        </is>
      </c>
      <c r="E98" s="19" t="n">
        <v>0</v>
      </c>
      <c r="F98" s="20" t="n">
        <v>0</v>
      </c>
      <c r="G98" s="21" t="inlineStr">
        <is>
          <t>—</t>
        </is>
      </c>
      <c r="H98" s="22">
        <f>IFERROR(REPT("█",ROUND((E98/3*50+MIN(F98,20)/20*50)/10,0))&amp;REPT("░",10-ROUND((E98/3*50+MIN(F98,20)/20*50)/10,0))&amp;"  "&amp;TEXT((E98/3*50+MIN(F98,20)/20*50)/100,"0%"),"░░░░░░░░░░  0%")</f>
        <v/>
      </c>
    </row>
    <row r="99" ht="48" customHeight="1">
      <c r="B99" s="76" t="inlineStr">
        <is>
          <t xml:space="preserve">  PMBOK 7a edicao - dominios de desempenho</t>
        </is>
      </c>
      <c r="C99" s="10" t="inlineStr">
        <is>
          <t xml:space="preserve">  12 principios e 8 dominios de desempenho (substitui grupos de processos da 6a ed). FCC ja cobra a 7a.</t>
        </is>
      </c>
      <c r="D99" s="11" t="inlineStr">
        <is>
          <t>ALTA</t>
        </is>
      </c>
      <c r="E99" s="12" t="n">
        <v>0</v>
      </c>
      <c r="F99" s="13" t="n">
        <v>0</v>
      </c>
      <c r="G99" s="14" t="inlineStr">
        <is>
          <t>—</t>
        </is>
      </c>
      <c r="H99" s="15">
        <f>IFERROR(REPT("█",ROUND((E99/3*50+MIN(F99,20)/20*50)/10,0))&amp;REPT("░",10-ROUND((E99/3*50+MIN(F99,20)/20*50)/10,0))&amp;"  "&amp;TEXT((E99/3*50+MIN(F99,20)/20*50)/100,"0%"),"░░░░░░░░░░  0%")</f>
        <v/>
      </c>
    </row>
    <row r="100" ht="48" customHeight="1">
      <c r="B100" s="77" t="inlineStr">
        <is>
          <t xml:space="preserve">  PMBOK - areas de conhecimento (6a ed) - ainda cobradas</t>
        </is>
      </c>
      <c r="C100" s="17" t="inlineStr">
        <is>
          <t xml:space="preserve">  Escopo, cronograma, custos, qualidade, recursos, comunicacoes, riscos, aquisicoes, partes interessadas.</t>
        </is>
      </c>
      <c r="D100" s="18" t="inlineStr">
        <is>
          <t>ALTA</t>
        </is>
      </c>
      <c r="E100" s="19" t="n">
        <v>0</v>
      </c>
      <c r="F100" s="20" t="n">
        <v>0</v>
      </c>
      <c r="G100" s="21" t="inlineStr">
        <is>
          <t>—</t>
        </is>
      </c>
      <c r="H100" s="22">
        <f>IFERROR(REPT("█",ROUND((E100/3*50+MIN(F100,20)/20*50)/10,0))&amp;REPT("░",10-ROUND((E100/3*50+MIN(F100,20)/20*50)/10,0))&amp;"  "&amp;TEXT((E100/3*50+MIN(F100,20)/20*50)/100,"0%"),"░░░░░░░░░░  0%")</f>
        <v/>
      </c>
    </row>
    <row r="101" ht="48" customHeight="1">
      <c r="B101" s="76" t="inlineStr">
        <is>
          <t xml:space="preserve">  UML - diagramas estruturais</t>
        </is>
      </c>
      <c r="C101" s="10" t="inlineStr">
        <is>
          <t xml:space="preserve">  Classes: atributos e operacoes. Componentes: modulos. Implantacao: infraestrutura. FCC pede identificar.</t>
        </is>
      </c>
      <c r="D101" s="11" t="inlineStr">
        <is>
          <t>ALTA</t>
        </is>
      </c>
      <c r="E101" s="12" t="n">
        <v>0</v>
      </c>
      <c r="F101" s="13" t="n">
        <v>0</v>
      </c>
      <c r="G101" s="14" t="inlineStr">
        <is>
          <t>—</t>
        </is>
      </c>
      <c r="H101" s="15">
        <f>IFERROR(REPT("█",ROUND((E101/3*50+MIN(F101,20)/20*50)/10,0))&amp;REPT("░",10-ROUND((E101/3*50+MIN(F101,20)/20*50)/10,0))&amp;"  "&amp;TEXT((E101/3*50+MIN(F101,20)/20*50)/100,"0%"),"░░░░░░░░░░  0%")</f>
        <v/>
      </c>
    </row>
    <row r="102" ht="48" customHeight="1">
      <c r="B102" s="77" t="inlineStr">
        <is>
          <t xml:space="preserve">  UML - diagramas comportamentais</t>
        </is>
      </c>
      <c r="C102" s="17" t="inlineStr">
        <is>
          <t xml:space="preserve">  Casos de uso, Sequencia (ordem temporal), Atividades (fluxo), Estado (ciclo de vida do objeto).</t>
        </is>
      </c>
      <c r="D102" s="18" t="inlineStr">
        <is>
          <t>ALTA</t>
        </is>
      </c>
      <c r="E102" s="19" t="n">
        <v>0</v>
      </c>
      <c r="F102" s="20" t="n">
        <v>0</v>
      </c>
      <c r="G102" s="21" t="inlineStr">
        <is>
          <t>—</t>
        </is>
      </c>
      <c r="H102" s="22">
        <f>IFERROR(REPT("█",ROUND((E102/3*50+MIN(F102,20)/20*50)/10,0))&amp;REPT("░",10-ROUND((E102/3*50+MIN(F102,20)/20*50)/10,0))&amp;"  "&amp;TEXT((E102/3*50+MIN(F102,20)/20*50)/100,"0%"),"░░░░░░░░░░  0%")</f>
        <v/>
      </c>
    </row>
    <row r="103" ht="48" customHeight="1">
      <c r="B103" s="76" t="inlineStr">
        <is>
          <t xml:space="preserve">  Testes de software - tipos e niveis</t>
        </is>
      </c>
      <c r="C103" s="10" t="inlineStr">
        <is>
          <t xml:space="preserve">  Unitario, integracao, sistema, aceitacao (UAT). Regressao, fumaca, carga, estresse, usabilidade.</t>
        </is>
      </c>
      <c r="D103" s="11" t="inlineStr">
        <is>
          <t>ALTA</t>
        </is>
      </c>
      <c r="E103" s="12" t="n">
        <v>0</v>
      </c>
      <c r="F103" s="13" t="n">
        <v>0</v>
      </c>
      <c r="G103" s="14" t="inlineStr">
        <is>
          <t>—</t>
        </is>
      </c>
      <c r="H103" s="15">
        <f>IFERROR(REPT("█",ROUND((E103/3*50+MIN(F103,20)/20*50)/10,0))&amp;REPT("░",10-ROUND((E103/3*50+MIN(F103,20)/20*50)/10,0))&amp;"  "&amp;TEXT((E103/3*50+MIN(F103,20)/20*50)/100,"0%"),"░░░░░░░░░░  0%")</f>
        <v/>
      </c>
    </row>
    <row r="104" ht="48" customHeight="1">
      <c r="B104" s="77" t="inlineStr">
        <is>
          <t xml:space="preserve">  TDD - Test Driven Development</t>
        </is>
      </c>
      <c r="C104" s="17" t="inlineStr">
        <is>
          <t xml:space="preserve">  Escreve o teste ANTES do codigo. Ciclo: red (falha), green (passa), refactor. FCC cobra o ciclo.</t>
        </is>
      </c>
      <c r="D104" s="18" t="inlineStr">
        <is>
          <t>MEDIA</t>
        </is>
      </c>
      <c r="E104" s="19" t="n">
        <v>0</v>
      </c>
      <c r="F104" s="20" t="n">
        <v>0</v>
      </c>
      <c r="G104" s="21" t="inlineStr">
        <is>
          <t>—</t>
        </is>
      </c>
      <c r="H104" s="22">
        <f>IFERROR(REPT("█",ROUND((E104/3*50+MIN(F104,20)/20*50)/10,0))&amp;REPT("░",10-ROUND((E104/3*50+MIN(F104,20)/20*50)/10,0))&amp;"  "&amp;TEXT((E104/3*50+MIN(F104,20)/20*50)/100,"0%"),"░░░░░░░░░░  0%")</f>
        <v/>
      </c>
    </row>
    <row r="105" ht="48" customHeight="1">
      <c r="B105" s="76" t="inlineStr">
        <is>
          <t xml:space="preserve">  DevOps e CI/CD pipeline</t>
        </is>
      </c>
      <c r="C105" s="10" t="inlineStr">
        <is>
          <t xml:space="preserve">  CI: integracao continua (build + teste automatico). CD: entrega/deploy continuo. FCC cobra conceitos.</t>
        </is>
      </c>
      <c r="D105" s="11" t="inlineStr">
        <is>
          <t>MEDIA</t>
        </is>
      </c>
      <c r="E105" s="12" t="n">
        <v>0</v>
      </c>
      <c r="F105" s="13" t="n">
        <v>0</v>
      </c>
      <c r="G105" s="14" t="inlineStr">
        <is>
          <t>—</t>
        </is>
      </c>
      <c r="H105" s="15">
        <f>IFERROR(REPT("█",ROUND((E105/3*50+MIN(F105,20)/20*50)/10,0))&amp;REPT("░",10-ROUND((E105/3*50+MIN(F105,20)/20*50)/10,0))&amp;"  "&amp;TEXT((E105/3*50+MIN(F105,20)/20*50)/100,"0%"),"░░░░░░░░░░  0%")</f>
        <v/>
      </c>
    </row>
    <row r="106" ht="48" customHeight="1">
      <c r="B106" s="77" t="inlineStr">
        <is>
          <t xml:space="preserve">  Qualidade de software - CMMI</t>
        </is>
      </c>
      <c r="C106" s="17" t="inlineStr">
        <is>
          <t xml:space="preserve">  CMMI 2.0: niveis 1 (inicial) a 5 (otimizacao). FCC cobra o que cada nivel representa.</t>
        </is>
      </c>
      <c r="D106" s="18" t="inlineStr">
        <is>
          <t>MEDIA</t>
        </is>
      </c>
      <c r="E106" s="19" t="n">
        <v>0</v>
      </c>
      <c r="F106" s="20" t="n">
        <v>0</v>
      </c>
      <c r="G106" s="21" t="inlineStr">
        <is>
          <t>—</t>
        </is>
      </c>
      <c r="H106" s="22">
        <f>IFERROR(REPT("█",ROUND((E106/3*50+MIN(F106,20)/20*50)/10,0))&amp;REPT("░",10-ROUND((E106/3*50+MIN(F106,20)/20*50)/10,0))&amp;"  "&amp;TEXT((E106/3*50+MIN(F106,20)/20*50)/100,"0%"),"░░░░░░░░░░  0%")</f>
        <v/>
      </c>
    </row>
    <row r="107" ht="48" customHeight="1">
      <c r="B107" s="76" t="inlineStr">
        <is>
          <t xml:space="preserve">  Qualidade de software - MPS.BR</t>
        </is>
      </c>
      <c r="C107" s="10" t="inlineStr">
        <is>
          <t xml:space="preserve">  MPS.BR: niveis G a A (do menos ao mais maduro). Equivalencia aproximada com CMMI.</t>
        </is>
      </c>
      <c r="D107" s="11" t="inlineStr">
        <is>
          <t>MEDIA</t>
        </is>
      </c>
      <c r="E107" s="12" t="n">
        <v>0</v>
      </c>
      <c r="F107" s="13" t="n">
        <v>0</v>
      </c>
      <c r="G107" s="14" t="inlineStr">
        <is>
          <t>—</t>
        </is>
      </c>
      <c r="H107" s="15">
        <f>IFERROR(REPT("█",ROUND((E107/3*50+MIN(F107,20)/20*50)/10,0))&amp;REPT("░",10-ROUND((E107/3*50+MIN(F107,20)/20*50)/10,0))&amp;"  "&amp;TEXT((E107/3*50+MIN(F107,20)/20*50)/100,"0%"),"░░░░░░░░░░  0%")</f>
        <v/>
      </c>
    </row>
    <row r="108" ht="48" customHeight="1">
      <c r="B108" s="77" t="inlineStr">
        <is>
          <t xml:space="preserve">  Requisitos - funcionais vs nao-funcionais</t>
        </is>
      </c>
      <c r="C108" s="17" t="inlineStr">
        <is>
          <t xml:space="preserve">  Funcionais: o que o sistema faz. Nao-funcionais: como ele faz (desempenho, seguranca, usabilidade).</t>
        </is>
      </c>
      <c r="D108" s="18" t="inlineStr">
        <is>
          <t>MEDIA</t>
        </is>
      </c>
      <c r="E108" s="19" t="n">
        <v>0</v>
      </c>
      <c r="F108" s="20" t="n">
        <v>0</v>
      </c>
      <c r="G108" s="21" t="inlineStr">
        <is>
          <t>—</t>
        </is>
      </c>
      <c r="H108" s="22">
        <f>IFERROR(REPT("█",ROUND((E108/3*50+MIN(F108,20)/20*50)/10,0))&amp;REPT("░",10-ROUND((E108/3*50+MIN(F108,20)/20*50)/10,0))&amp;"  "&amp;TEXT((E108/3*50+MIN(F108,20)/20*50)/100,"0%"),"░░░░░░░░░░  0%")</f>
        <v/>
      </c>
    </row>
    <row r="109" ht="48" customHeight="1">
      <c r="B109" s="76" t="inlineStr">
        <is>
          <t xml:space="preserve">  Modelos de processo - cascata, espiral e RUP</t>
        </is>
      </c>
      <c r="C109" s="10" t="inlineStr">
        <is>
          <t xml:space="preserve">  Cascata: sequencial. Espiral: iterativo com foco em risco. RUP: fases (iniciacao, elaboracao, construcao, transicao).</t>
        </is>
      </c>
      <c r="D109" s="11" t="inlineStr">
        <is>
          <t>MEDIA</t>
        </is>
      </c>
      <c r="E109" s="12" t="n">
        <v>0</v>
      </c>
      <c r="F109" s="13" t="n">
        <v>0</v>
      </c>
      <c r="G109" s="14" t="inlineStr">
        <is>
          <t>—</t>
        </is>
      </c>
      <c r="H109" s="15">
        <f>IFERROR(REPT("█",ROUND((E109/3*50+MIN(F109,20)/20*50)/10,0))&amp;REPT("░",10-ROUND((E109/3*50+MIN(F109,20)/20*50)/10,0))&amp;"  "&amp;TEXT((E109/3*50+MIN(F109,20)/20*50)/100,"0%"),"░░░░░░░░░░  0%")</f>
        <v/>
      </c>
    </row>
    <row r="110" ht="48" customHeight="1">
      <c r="B110" s="77" t="inlineStr">
        <is>
          <t xml:space="preserve">  BPM e BPMN - gestao de processos</t>
        </is>
      </c>
      <c r="C110" s="17" t="inlineStr">
        <is>
          <t xml:space="preserve">  BPMN: notacao para modelar processos. Piscinas (pools), raias (lanes), gateways, eventos. FCC cobra notacao.</t>
        </is>
      </c>
      <c r="D110" s="18" t="inlineStr">
        <is>
          <t>MEDIA</t>
        </is>
      </c>
      <c r="E110" s="19" t="n">
        <v>0</v>
      </c>
      <c r="F110" s="20" t="n">
        <v>0</v>
      </c>
      <c r="G110" s="21" t="inlineStr">
        <is>
          <t>—</t>
        </is>
      </c>
      <c r="H110" s="22">
        <f>IFERROR(REPT("█",ROUND((E110/3*50+MIN(F110,20)/20*50)/10,0))&amp;REPT("░",10-ROUND((E110/3*50+MIN(F110,20)/20*50)/10,0))&amp;"  "&amp;TEXT((E110/3*50+MIN(F110,20)/20*50)/100,"0%"),"░░░░░░░░░░  0%")</f>
        <v/>
      </c>
    </row>
    <row r="111" ht="48" customHeight="1">
      <c r="B111" s="76" t="inlineStr">
        <is>
          <t xml:space="preserve">  Git - controle de versao</t>
        </is>
      </c>
      <c r="C111" s="10" t="inlineStr">
        <is>
          <t xml:space="preserve">  Branch, merge, rebase, pull request, commit. Versionamento semantico: MAJOR.MINOR.PATCH.</t>
        </is>
      </c>
      <c r="D111" s="11" t="inlineStr">
        <is>
          <t>BAIXA</t>
        </is>
      </c>
      <c r="E111" s="12" t="n">
        <v>0</v>
      </c>
      <c r="F111" s="13" t="n">
        <v>0</v>
      </c>
      <c r="G111" s="14" t="inlineStr">
        <is>
          <t>—</t>
        </is>
      </c>
      <c r="H111" s="15">
        <f>IFERROR(REPT("█",ROUND((E111/3*50+MIN(F111,20)/20*50)/10,0))&amp;REPT("░",10-ROUND((E111/3*50+MIN(F111,20)/20*50)/10,0))&amp;"  "&amp;TEXT((E111/3*50+MIN(F111,20)/20*50)/100,"0%"),"░░░░░░░░░░  0%")</f>
        <v/>
      </c>
    </row>
    <row r="112" ht="26" customHeight="1">
      <c r="B112" s="23" t="inlineStr">
        <is>
          <t xml:space="preserve">  MEDIA — Engenharia de Software</t>
        </is>
      </c>
      <c r="C112" s="160" t="n"/>
      <c r="D112" s="78">
        <f>IFERROR(TEXT(COUNTIF(D95:D111,"ALTA")/17,"0%")&amp;" ALTA","—")</f>
        <v/>
      </c>
      <c r="E112" s="79">
        <f>IFERROR(ROUND(AVERAGE(E95:E111),1)&amp;" / 3","—")</f>
        <v/>
      </c>
      <c r="F112" s="78">
        <f>IFERROR(SUM(F95:F111)&amp;" q","0")</f>
        <v/>
      </c>
      <c r="G112" s="78">
        <f>IFERROR(TEXT(COUNTIFS(E95:E111,3,F95:F111,"&gt;="&amp;20)/17,"0%")&amp;" dom.","0%")</f>
        <v/>
      </c>
      <c r="H112" s="80">
        <f>IFERROR(REPT("█",ROUND((AVERAGE(E95:E111)/3*50+MIN(MIN(AVERAGE(F95:F111),20),20)/20*50)/10,0))&amp;REPT("░",10-ROUND((AVERAGE(E95:E111)/3*50+MIN(MIN(AVERAGE(F95:F111),20),20)/20*50)/10,0))&amp;"  "&amp;TEXT((AVERAGE(E95:E111)/3*50+MIN(MIN(AVERAGE(F95:F111),20),20)/20*50)/100,"0%"),"░░░░░░░░░░  0%")</f>
        <v/>
      </c>
    </row>
    <row r="114" ht="36" customHeight="1">
      <c r="B114" s="81" t="inlineStr">
        <is>
          <t xml:space="preserve">  GOVERNANCA DE TI     |     11% do edital     |     ~9 questoes (P2 - Peso 2)</t>
        </is>
      </c>
    </row>
    <row r="115" ht="28" customHeight="1">
      <c r="B115" s="7" t="inlineStr">
        <is>
          <t>ASSUNTO / TOPICO DO EDITAL</t>
        </is>
      </c>
      <c r="C115" s="7" t="inlineStr">
        <is>
          <t>ARMADILHA DA BANCA FCC</t>
        </is>
      </c>
      <c r="D115" s="8" t="inlineStr">
        <is>
          <t>FCC
COBRA</t>
        </is>
      </c>
      <c r="E115" s="8" t="inlineStr">
        <is>
          <t>DOMINIO
(0-3)</t>
        </is>
      </c>
      <c r="F115" s="8" t="inlineStr">
        <is>
          <t>QUESTOES
FEITAS</t>
        </is>
      </c>
      <c r="G115" s="8" t="inlineStr">
        <is>
          <t>ULTIMA
REVISAO</t>
        </is>
      </c>
      <c r="H115" s="8" t="inlineStr">
        <is>
          <t>PROGRESSO
(automatico)</t>
        </is>
      </c>
    </row>
    <row r="116" ht="48" customHeight="1">
      <c r="B116" s="82" t="inlineStr">
        <is>
          <t xml:space="preserve">  ITIL 4 - 4 dimensoes do gerenciamento de servicos</t>
        </is>
      </c>
      <c r="C116" s="10" t="inlineStr">
        <is>
          <t xml:space="preserve">  Organizacoes e Pessoas, Informacao e Tecnologia, Parceiros e Fornecedores, Fluxos de Valor e Processos.</t>
        </is>
      </c>
      <c r="D116" s="11" t="inlineStr">
        <is>
          <t>ALTA</t>
        </is>
      </c>
      <c r="E116" s="12" t="n">
        <v>0</v>
      </c>
      <c r="F116" s="13" t="n">
        <v>0</v>
      </c>
      <c r="G116" s="14" t="inlineStr">
        <is>
          <t>—</t>
        </is>
      </c>
      <c r="H116" s="15">
        <f>IFERROR(REPT("█",ROUND((E116/3*50+MIN(F116,20)/20*50)/10,0))&amp;REPT("░",10-ROUND((E116/3*50+MIN(F116,20)/20*50)/10,0))&amp;"  "&amp;TEXT((E116/3*50+MIN(F116,20)/20*50)/100,"0%"),"░░░░░░░░░░  0%")</f>
        <v/>
      </c>
    </row>
    <row r="117" ht="48" customHeight="1">
      <c r="B117" s="83" t="inlineStr">
        <is>
          <t xml:space="preserve">  ITIL 4 - 7 principios orientadores</t>
        </is>
      </c>
      <c r="C117" s="17" t="inlineStr">
        <is>
          <t xml:space="preserve">  Foco no valor, comece onde voce esta, progrida iterativamente, colabore, pense holisticamente, simplifique, otimize.</t>
        </is>
      </c>
      <c r="D117" s="18" t="inlineStr">
        <is>
          <t>ALTA</t>
        </is>
      </c>
      <c r="E117" s="19" t="n">
        <v>0</v>
      </c>
      <c r="F117" s="20" t="n">
        <v>0</v>
      </c>
      <c r="G117" s="21" t="inlineStr">
        <is>
          <t>—</t>
        </is>
      </c>
      <c r="H117" s="22">
        <f>IFERROR(REPT("█",ROUND((E117/3*50+MIN(F117,20)/20*50)/10,0))&amp;REPT("░",10-ROUND((E117/3*50+MIN(F117,20)/20*50)/10,0))&amp;"  "&amp;TEXT((E117/3*50+MIN(F117,20)/20*50)/100,"0%"),"░░░░░░░░░░  0%")</f>
        <v/>
      </c>
    </row>
    <row r="118" ht="48" customHeight="1">
      <c r="B118" s="82" t="inlineStr">
        <is>
          <t xml:space="preserve">  ITIL 4 - cadeia de valor de servico (SVC)</t>
        </is>
      </c>
      <c r="C118" s="10" t="inlineStr">
        <is>
          <t xml:space="preserve">  6 atividades: Planejar, Melhorar, Envolver, Projetar e Transicionar, Obter/Construir, Entregar e Suportar.</t>
        </is>
      </c>
      <c r="D118" s="11" t="inlineStr">
        <is>
          <t>ALTA</t>
        </is>
      </c>
      <c r="E118" s="12" t="n">
        <v>0</v>
      </c>
      <c r="F118" s="13" t="n">
        <v>0</v>
      </c>
      <c r="G118" s="14" t="inlineStr">
        <is>
          <t>—</t>
        </is>
      </c>
      <c r="H118" s="15">
        <f>IFERROR(REPT("█",ROUND((E118/3*50+MIN(F118,20)/20*50)/10,0))&amp;REPT("░",10-ROUND((E118/3*50+MIN(F118,20)/20*50)/10,0))&amp;"  "&amp;TEXT((E118/3*50+MIN(F118,20)/20*50)/100,"0%"),"░░░░░░░░░░  0%")</f>
        <v/>
      </c>
    </row>
    <row r="119" ht="48" customHeight="1">
      <c r="B119" s="83" t="inlineStr">
        <is>
          <t xml:space="preserve">  ITIL 4 - praticas principais (34 no total)</t>
        </is>
      </c>
      <c r="C119" s="17" t="inlineStr">
        <is>
          <t xml:space="preserve">  Gerenciamento de Incidentes, Problemas, Mudancas, Configuracao, Service Desk, SLM. FCC cobra as principais.</t>
        </is>
      </c>
      <c r="D119" s="18" t="inlineStr">
        <is>
          <t>ALTA</t>
        </is>
      </c>
      <c r="E119" s="19" t="n">
        <v>0</v>
      </c>
      <c r="F119" s="20" t="n">
        <v>0</v>
      </c>
      <c r="G119" s="21" t="inlineStr">
        <is>
          <t>—</t>
        </is>
      </c>
      <c r="H119" s="22">
        <f>IFERROR(REPT("█",ROUND((E119/3*50+MIN(F119,20)/20*50)/10,0))&amp;REPT("░",10-ROUND((E119/3*50+MIN(F119,20)/20*50)/10,0))&amp;"  "&amp;TEXT((E119/3*50+MIN(F119,20)/20*50)/100,"0%"),"░░░░░░░░░░  0%")</f>
        <v/>
      </c>
    </row>
    <row r="120" ht="48" customHeight="1">
      <c r="B120" s="82" t="inlineStr">
        <is>
          <t xml:space="preserve">  ITIL 4 - Incidente vs Problema vs Evento</t>
        </is>
      </c>
      <c r="C120" s="10" t="inlineStr">
        <is>
          <t xml:space="preserve">  Incidente: interrupcao nao planejada. Problema: CAUSA RAIZ do incidente. Evento: mudanca detectavel no estado.</t>
        </is>
      </c>
      <c r="D120" s="11" t="inlineStr">
        <is>
          <t>ALTA</t>
        </is>
      </c>
      <c r="E120" s="12" t="n">
        <v>0</v>
      </c>
      <c r="F120" s="13" t="n">
        <v>0</v>
      </c>
      <c r="G120" s="14" t="inlineStr">
        <is>
          <t>—</t>
        </is>
      </c>
      <c r="H120" s="15">
        <f>IFERROR(REPT("█",ROUND((E120/3*50+MIN(F120,20)/20*50)/10,0))&amp;REPT("░",10-ROUND((E120/3*50+MIN(F120,20)/20*50)/10,0))&amp;"  "&amp;TEXT((E120/3*50+MIN(F120,20)/20*50)/100,"0%"),"░░░░░░░░░░  0%")</f>
        <v/>
      </c>
    </row>
    <row r="121" ht="48" customHeight="1">
      <c r="B121" s="83" t="inlineStr">
        <is>
          <t xml:space="preserve">  ITIL 4 - SLA, SLO e OLA</t>
        </is>
      </c>
      <c r="C121" s="17" t="inlineStr">
        <is>
          <t xml:space="preserve">  SLA: acordo com o cliente. OLA: acordo interno. SLO: objetivo de nivel de servico (componente do SLA).</t>
        </is>
      </c>
      <c r="D121" s="18" t="inlineStr">
        <is>
          <t>ALTA</t>
        </is>
      </c>
      <c r="E121" s="19" t="n">
        <v>0</v>
      </c>
      <c r="F121" s="20" t="n">
        <v>0</v>
      </c>
      <c r="G121" s="21" t="inlineStr">
        <is>
          <t>—</t>
        </is>
      </c>
      <c r="H121" s="22">
        <f>IFERROR(REPT("█",ROUND((E121/3*50+MIN(F121,20)/20*50)/10,0))&amp;REPT("░",10-ROUND((E121/3*50+MIN(F121,20)/20*50)/10,0))&amp;"  "&amp;TEXT((E121/3*50+MIN(F121,20)/20*50)/100,"0%"),"░░░░░░░░░░  0%")</f>
        <v/>
      </c>
    </row>
    <row r="122" ht="48" customHeight="1">
      <c r="B122" s="82" t="inlineStr">
        <is>
          <t xml:space="preserve">  COBIT 2019 - proposito e escopo</t>
        </is>
      </c>
      <c r="C122" s="10" t="inlineStr">
        <is>
          <t xml:space="preserve">  Governanca (o QUE e o POR QUE) vs ITIL (o COMO operacional). Sao complementares, nao concorrentes.</t>
        </is>
      </c>
      <c r="D122" s="11" t="inlineStr">
        <is>
          <t>ALTA</t>
        </is>
      </c>
      <c r="E122" s="12" t="n">
        <v>0</v>
      </c>
      <c r="F122" s="13" t="n">
        <v>0</v>
      </c>
      <c r="G122" s="14" t="inlineStr">
        <is>
          <t>—</t>
        </is>
      </c>
      <c r="H122" s="15">
        <f>IFERROR(REPT("█",ROUND((E122/3*50+MIN(F122,20)/20*50)/10,0))&amp;REPT("░",10-ROUND((E122/3*50+MIN(F122,20)/20*50)/10,0))&amp;"  "&amp;TEXT((E122/3*50+MIN(F122,20)/20*50)/100,"0%"),"░░░░░░░░░░  0%")</f>
        <v/>
      </c>
    </row>
    <row r="123" ht="48" customHeight="1">
      <c r="B123" s="83" t="inlineStr">
        <is>
          <t xml:space="preserve">  COBIT 2019 - componentes do sistema de governanca</t>
        </is>
      </c>
      <c r="C123" s="17" t="inlineStr">
        <is>
          <t xml:space="preserve">  Processos, estruturas organizacionais, principios/politicas/frameworks, informacao, cultura, pessoas, servicos.</t>
        </is>
      </c>
      <c r="D123" s="18" t="inlineStr">
        <is>
          <t>ALTA</t>
        </is>
      </c>
      <c r="E123" s="19" t="n">
        <v>0</v>
      </c>
      <c r="F123" s="20" t="n">
        <v>0</v>
      </c>
      <c r="G123" s="21" t="inlineStr">
        <is>
          <t>—</t>
        </is>
      </c>
      <c r="H123" s="22">
        <f>IFERROR(REPT("█",ROUND((E123/3*50+MIN(F123,20)/20*50)/10,0))&amp;REPT("░",10-ROUND((E123/3*50+MIN(F123,20)/20*50)/10,0))&amp;"  "&amp;TEXT((E123/3*50+MIN(F123,20)/20*50)/100,"0%"),"░░░░░░░░░░  0%")</f>
        <v/>
      </c>
    </row>
    <row r="124" ht="48" customHeight="1">
      <c r="B124" s="82" t="inlineStr">
        <is>
          <t xml:space="preserve">  COBIT 2019 - 40 objetivos de governanca e gestao</t>
        </is>
      </c>
      <c r="C124" s="10" t="inlineStr">
        <is>
          <t xml:space="preserve">  5 dominios: Avaliar-Dirigir-Monitorar (EDM), Alinhar-Planejar-Organizar (APO), Construir (BAI), Entregar (DSS), Monitorar (MEA).</t>
        </is>
      </c>
      <c r="D124" s="11" t="inlineStr">
        <is>
          <t>ALTA</t>
        </is>
      </c>
      <c r="E124" s="12" t="n">
        <v>0</v>
      </c>
      <c r="F124" s="13" t="n">
        <v>0</v>
      </c>
      <c r="G124" s="14" t="inlineStr">
        <is>
          <t>—</t>
        </is>
      </c>
      <c r="H124" s="15">
        <f>IFERROR(REPT("█",ROUND((E124/3*50+MIN(F124,20)/20*50)/10,0))&amp;REPT("░",10-ROUND((E124/3*50+MIN(F124,20)/20*50)/10,0))&amp;"  "&amp;TEXT((E124/3*50+MIN(F124,20)/20*50)/100,"0%"),"░░░░░░░░░░  0%")</f>
        <v/>
      </c>
    </row>
    <row r="125" ht="48" customHeight="1">
      <c r="B125" s="83" t="inlineStr">
        <is>
          <t xml:space="preserve">  COBIT 2019 vs COBIT 5 - principais mudancas</t>
        </is>
      </c>
      <c r="C125" s="17" t="inlineStr">
        <is>
          <t xml:space="preserve">  COBIT 2019: fatores de design, objetivos atualizados, foco em desempenho. Versao anterior tinha 37 processos.</t>
        </is>
      </c>
      <c r="D125" s="18" t="inlineStr">
        <is>
          <t>MEDIA</t>
        </is>
      </c>
      <c r="E125" s="19" t="n">
        <v>0</v>
      </c>
      <c r="F125" s="20" t="n">
        <v>0</v>
      </c>
      <c r="G125" s="21" t="inlineStr">
        <is>
          <t>—</t>
        </is>
      </c>
      <c r="H125" s="22">
        <f>IFERROR(REPT("█",ROUND((E125/3*50+MIN(F125,20)/20*50)/10,0))&amp;REPT("░",10-ROUND((E125/3*50+MIN(F125,20)/20*50)/10,0))&amp;"  "&amp;TEXT((E125/3*50+MIN(F125,20)/20*50)/100,"0%"),"░░░░░░░░░░  0%")</f>
        <v/>
      </c>
    </row>
    <row r="126" ht="48" customHeight="1">
      <c r="B126" s="82" t="inlineStr">
        <is>
          <t xml:space="preserve">  Planejamento de TI - PDTI e PETIC</t>
        </is>
      </c>
      <c r="C126" s="10" t="inlineStr">
        <is>
          <t xml:space="preserve">  PDTI: Plano Diretor de TI. PETIC: Planejamento Estrategico de TI. Alinhamento com objetivos de negocio.</t>
        </is>
      </c>
      <c r="D126" s="11" t="inlineStr">
        <is>
          <t>MEDIA</t>
        </is>
      </c>
      <c r="E126" s="12" t="n">
        <v>0</v>
      </c>
      <c r="F126" s="13" t="n">
        <v>0</v>
      </c>
      <c r="G126" s="14" t="inlineStr">
        <is>
          <t>—</t>
        </is>
      </c>
      <c r="H126" s="15">
        <f>IFERROR(REPT("█",ROUND((E126/3*50+MIN(F126,20)/20*50)/10,0))&amp;REPT("░",10-ROUND((E126/3*50+MIN(F126,20)/20*50)/10,0))&amp;"  "&amp;TEXT((E126/3*50+MIN(F126,20)/20*50)/100,"0%"),"░░░░░░░░░░  0%")</f>
        <v/>
      </c>
    </row>
    <row r="127" ht="48" customHeight="1">
      <c r="B127" s="83" t="inlineStr">
        <is>
          <t xml:space="preserve">  Gestao de riscos de TI - ISO 31000</t>
        </is>
      </c>
      <c r="C127" s="17" t="inlineStr">
        <is>
          <t xml:space="preserve">  Contexto, identificacao, analise, avaliacao, tratamento, monitoramento. Apetite e tolerancia ao risco.</t>
        </is>
      </c>
      <c r="D127" s="18" t="inlineStr">
        <is>
          <t>MEDIA</t>
        </is>
      </c>
      <c r="E127" s="19" t="n">
        <v>0</v>
      </c>
      <c r="F127" s="20" t="n">
        <v>0</v>
      </c>
      <c r="G127" s="21" t="inlineStr">
        <is>
          <t>—</t>
        </is>
      </c>
      <c r="H127" s="22">
        <f>IFERROR(REPT("█",ROUND((E127/3*50+MIN(F127,20)/20*50)/10,0))&amp;REPT("░",10-ROUND((E127/3*50+MIN(F127,20)/20*50)/10,0))&amp;"  "&amp;TEXT((E127/3*50+MIN(F127,20)/20*50)/100,"0%"),"░░░░░░░░░░  0%")</f>
        <v/>
      </c>
    </row>
    <row r="128" ht="48" customHeight="1">
      <c r="B128" s="82" t="inlineStr">
        <is>
          <t xml:space="preserve">  Contratacoes de TI - Instrucao Normativa SGD 94</t>
        </is>
      </c>
      <c r="C128" s="10" t="inlineStr">
        <is>
          <t xml:space="preserve">  Equipe de Planejamento da Contratacao, Estudo Tecnico Preliminar, Gerenciamento de Riscos. Especifico para setor publico.</t>
        </is>
      </c>
      <c r="D128" s="11" t="inlineStr">
        <is>
          <t>MEDIA</t>
        </is>
      </c>
      <c r="E128" s="12" t="n">
        <v>0</v>
      </c>
      <c r="F128" s="13" t="n">
        <v>0</v>
      </c>
      <c r="G128" s="14" t="inlineStr">
        <is>
          <t>—</t>
        </is>
      </c>
      <c r="H128" s="15">
        <f>IFERROR(REPT("█",ROUND((E128/3*50+MIN(F128,20)/20*50)/10,0))&amp;REPT("░",10-ROUND((E128/3*50+MIN(F128,20)/20*50)/10,0))&amp;"  "&amp;TEXT((E128/3*50+MIN(F128,20)/20*50)/100,"0%"),"░░░░░░░░░░  0%")</f>
        <v/>
      </c>
    </row>
    <row r="129" ht="48" customHeight="1">
      <c r="B129" s="83" t="inlineStr">
        <is>
          <t xml:space="preserve">  Indicadores de TI - KPIs e BSC</t>
        </is>
      </c>
      <c r="C129" s="17" t="inlineStr">
        <is>
          <t xml:space="preserve">  KPIs: indicadores-chave de desempenho. BSC em TI: perspectivas financeira, cliente, processos, aprendizado.</t>
        </is>
      </c>
      <c r="D129" s="18" t="inlineStr">
        <is>
          <t>BAIXA</t>
        </is>
      </c>
      <c r="E129" s="19" t="n">
        <v>0</v>
      </c>
      <c r="F129" s="20" t="n">
        <v>0</v>
      </c>
      <c r="G129" s="21" t="inlineStr">
        <is>
          <t>—</t>
        </is>
      </c>
      <c r="H129" s="22">
        <f>IFERROR(REPT("█",ROUND((E129/3*50+MIN(F129,20)/20*50)/10,0))&amp;REPT("░",10-ROUND((E129/3*50+MIN(F129,20)/20*50)/10,0))&amp;"  "&amp;TEXT((E129/3*50+MIN(F129,20)/20*50)/100,"0%"),"░░░░░░░░░░  0%")</f>
        <v/>
      </c>
    </row>
    <row r="130" ht="26" customHeight="1">
      <c r="B130" s="23" t="inlineStr">
        <is>
          <t xml:space="preserve">  MEDIA — Governanca de TI</t>
        </is>
      </c>
      <c r="C130" s="160" t="n"/>
      <c r="D130" s="84">
        <f>IFERROR(TEXT(COUNTIF(D116:D129,"ALTA")/14,"0%")&amp;" ALTA","—")</f>
        <v/>
      </c>
      <c r="E130" s="85">
        <f>IFERROR(ROUND(AVERAGE(E116:E129),1)&amp;" / 3","—")</f>
        <v/>
      </c>
      <c r="F130" s="84">
        <f>IFERROR(SUM(F116:F129)&amp;" q","0")</f>
        <v/>
      </c>
      <c r="G130" s="84">
        <f>IFERROR(TEXT(COUNTIFS(E116:E129,3,F116:F129,"&gt;="&amp;20)/14,"0%")&amp;" dom.","0%")</f>
        <v/>
      </c>
      <c r="H130" s="86">
        <f>IFERROR(REPT("█",ROUND((AVERAGE(E116:E129)/3*50+MIN(MIN(AVERAGE(F116:F129),20),20)/20*50)/10,0))&amp;REPT("░",10-ROUND((AVERAGE(E116:E129)/3*50+MIN(MIN(AVERAGE(F116:F129),20),20)/20*50)/10,0))&amp;"  "&amp;TEXT((AVERAGE(E116:E129)/3*50+MIN(MIN(AVERAGE(F116:F129),20),20)/20*50)/100,"0%"),"░░░░░░░░░░  0%")</f>
        <v/>
      </c>
    </row>
    <row r="132" ht="36" customHeight="1">
      <c r="B132" s="87" t="inlineStr">
        <is>
          <t xml:space="preserve">  SISTEMAS OPERACIONAIS     |     10% do edital     |     ~8 questoes (P2 - Peso 2)</t>
        </is>
      </c>
    </row>
    <row r="133" ht="28" customHeight="1">
      <c r="B133" s="7" t="inlineStr">
        <is>
          <t>ASSUNTO / TOPICO DO EDITAL</t>
        </is>
      </c>
      <c r="C133" s="7" t="inlineStr">
        <is>
          <t>ARMADILHA DA BANCA FCC</t>
        </is>
      </c>
      <c r="D133" s="8" t="inlineStr">
        <is>
          <t>FCC
COBRA</t>
        </is>
      </c>
      <c r="E133" s="8" t="inlineStr">
        <is>
          <t>DOMINIO
(0-3)</t>
        </is>
      </c>
      <c r="F133" s="8" t="inlineStr">
        <is>
          <t>QUESTOES
FEITAS</t>
        </is>
      </c>
      <c r="G133" s="8" t="inlineStr">
        <is>
          <t>ULTIMA
REVISAO</t>
        </is>
      </c>
      <c r="H133" s="8" t="inlineStr">
        <is>
          <t>PROGRESSO
(automatico)</t>
        </is>
      </c>
    </row>
    <row r="134" ht="48" customHeight="1">
      <c r="B134" s="88" t="inlineStr">
        <is>
          <t xml:space="preserve">  Linux - comandos essenciais do shell</t>
        </is>
      </c>
      <c r="C134" s="10" t="inlineStr">
        <is>
          <t xml:space="preserve">  ls, cd, cp, mv, rm, mkdir, find, grep, chmod, chown, ps, top, kill, tar, ssh, cat, less, head, tail.</t>
        </is>
      </c>
      <c r="D134" s="11" t="inlineStr">
        <is>
          <t>ALTA</t>
        </is>
      </c>
      <c r="E134" s="12" t="n">
        <v>0</v>
      </c>
      <c r="F134" s="13" t="n">
        <v>0</v>
      </c>
      <c r="G134" s="14" t="inlineStr">
        <is>
          <t>—</t>
        </is>
      </c>
      <c r="H134" s="15">
        <f>IFERROR(REPT("█",ROUND((E134/3*50+MIN(F134,20)/20*50)/10,0))&amp;REPT("░",10-ROUND((E134/3*50+MIN(F134,20)/20*50)/10,0))&amp;"  "&amp;TEXT((E134/3*50+MIN(F134,20)/20*50)/100,"0%"),"░░░░░░░░░░  0%")</f>
        <v/>
      </c>
    </row>
    <row r="135" ht="48" customHeight="1">
      <c r="B135" s="89" t="inlineStr">
        <is>
          <t xml:space="preserve">  Linux - permissoes de arquivo (chmod octal e simbolico)</t>
        </is>
      </c>
      <c r="C135" s="17" t="inlineStr">
        <is>
          <t xml:space="preserve">  rwx = 4+2+1. 755 = rwxr-xr-x. FCC apresenta numero e pede a permissao ou vice-versa. MEMORIZE.</t>
        </is>
      </c>
      <c r="D135" s="18" t="inlineStr">
        <is>
          <t>ALTA</t>
        </is>
      </c>
      <c r="E135" s="19" t="n">
        <v>0</v>
      </c>
      <c r="F135" s="20" t="n">
        <v>0</v>
      </c>
      <c r="G135" s="21" t="inlineStr">
        <is>
          <t>—</t>
        </is>
      </c>
      <c r="H135" s="22">
        <f>IFERROR(REPT("█",ROUND((E135/3*50+MIN(F135,20)/20*50)/10,0))&amp;REPT("░",10-ROUND((E135/3*50+MIN(F135,20)/20*50)/10,0))&amp;"  "&amp;TEXT((E135/3*50+MIN(F135,20)/20*50)/100,"0%"),"░░░░░░░░░░  0%")</f>
        <v/>
      </c>
    </row>
    <row r="136" ht="48" customHeight="1">
      <c r="B136" s="88" t="inlineStr">
        <is>
          <t xml:space="preserve">  Linux - usuarios, grupos e sudo</t>
        </is>
      </c>
      <c r="C136" s="10" t="inlineStr">
        <is>
          <t xml:space="preserve">  /etc/passwd, /etc/shadow, /etc/group. Comando useradd, usermod, passwd. sudo vs su.</t>
        </is>
      </c>
      <c r="D136" s="11" t="inlineStr">
        <is>
          <t>ALTA</t>
        </is>
      </c>
      <c r="E136" s="12" t="n">
        <v>0</v>
      </c>
      <c r="F136" s="13" t="n">
        <v>0</v>
      </c>
      <c r="G136" s="14" t="inlineStr">
        <is>
          <t>—</t>
        </is>
      </c>
      <c r="H136" s="15">
        <f>IFERROR(REPT("█",ROUND((E136/3*50+MIN(F136,20)/20*50)/10,0))&amp;REPT("░",10-ROUND((E136/3*50+MIN(F136,20)/20*50)/10,0))&amp;"  "&amp;TEXT((E136/3*50+MIN(F136,20)/20*50)/100,"0%"),"░░░░░░░░░░  0%")</f>
        <v/>
      </c>
    </row>
    <row r="137" ht="48" customHeight="1">
      <c r="B137" s="89" t="inlineStr">
        <is>
          <t xml:space="preserve">  Linux - gerenciamento de processos</t>
        </is>
      </c>
      <c r="C137" s="17" t="inlineStr">
        <is>
          <t xml:space="preserve">  ps aux, top, kill (sinais: 9=SIGKILL, 15=SIGTERM), nice, renice. Estados: running, sleeping, zombie.</t>
        </is>
      </c>
      <c r="D137" s="18" t="inlineStr">
        <is>
          <t>ALTA</t>
        </is>
      </c>
      <c r="E137" s="19" t="n">
        <v>0</v>
      </c>
      <c r="F137" s="20" t="n">
        <v>0</v>
      </c>
      <c r="G137" s="21" t="inlineStr">
        <is>
          <t>—</t>
        </is>
      </c>
      <c r="H137" s="22">
        <f>IFERROR(REPT("█",ROUND((E137/3*50+MIN(F137,20)/20*50)/10,0))&amp;REPT("░",10-ROUND((E137/3*50+MIN(F137,20)/20*50)/10,0))&amp;"  "&amp;TEXT((E137/3*50+MIN(F137,20)/20*50)/100,"0%"),"░░░░░░░░░░  0%")</f>
        <v/>
      </c>
    </row>
    <row r="138" ht="48" customHeight="1">
      <c r="B138" s="88" t="inlineStr">
        <is>
          <t xml:space="preserve">  Linux - sistema de arquivos e montagem</t>
        </is>
      </c>
      <c r="C138" s="10" t="inlineStr">
        <is>
          <t xml:space="preserve">  ext4, XFS, FAT32, NTFS. Mount, umount, fstab. Particoes, LVM (volume logico).</t>
        </is>
      </c>
      <c r="D138" s="11" t="inlineStr">
        <is>
          <t>MEDIA</t>
        </is>
      </c>
      <c r="E138" s="12" t="n">
        <v>0</v>
      </c>
      <c r="F138" s="13" t="n">
        <v>0</v>
      </c>
      <c r="G138" s="14" t="inlineStr">
        <is>
          <t>—</t>
        </is>
      </c>
      <c r="H138" s="15">
        <f>IFERROR(REPT("█",ROUND((E138/3*50+MIN(F138,20)/20*50)/10,0))&amp;REPT("░",10-ROUND((E138/3*50+MIN(F138,20)/20*50)/10,0))&amp;"  "&amp;TEXT((E138/3*50+MIN(F138,20)/20*50)/100,"0%"),"░░░░░░░░░░  0%")</f>
        <v/>
      </c>
    </row>
    <row r="139" ht="48" customHeight="1">
      <c r="B139" s="89" t="inlineStr">
        <is>
          <t xml:space="preserve">  Virtualizacao - tipos de hypervisor</t>
        </is>
      </c>
      <c r="C139" s="17" t="inlineStr">
        <is>
          <t xml:space="preserve">  Tipo 1 (bare-metal): VMware ESXi, Hyper-V, KVM. Tipo 2 (hosted): VirtualBox, VMware Workstation.</t>
        </is>
      </c>
      <c r="D139" s="18" t="inlineStr">
        <is>
          <t>ALTA</t>
        </is>
      </c>
      <c r="E139" s="19" t="n">
        <v>0</v>
      </c>
      <c r="F139" s="20" t="n">
        <v>0</v>
      </c>
      <c r="G139" s="21" t="inlineStr">
        <is>
          <t>—</t>
        </is>
      </c>
      <c r="H139" s="22">
        <f>IFERROR(REPT("█",ROUND((E139/3*50+MIN(F139,20)/20*50)/10,0))&amp;REPT("░",10-ROUND((E139/3*50+MIN(F139,20)/20*50)/10,0))&amp;"  "&amp;TEXT((E139/3*50+MIN(F139,20)/20*50)/100,"0%"),"░░░░░░░░░░  0%")</f>
        <v/>
      </c>
    </row>
    <row r="140" ht="48" customHeight="1">
      <c r="B140" s="88" t="inlineStr">
        <is>
          <t xml:space="preserve">  VM vs Container - diferenca fundamental</t>
        </is>
      </c>
      <c r="C140" s="10" t="inlineStr">
        <is>
          <t xml:space="preserve">  VM: kernel proprio, mais isolamento. Container: compartilha kernel do host, mais leve e rapido.</t>
        </is>
      </c>
      <c r="D140" s="11" t="inlineStr">
        <is>
          <t>ALTA</t>
        </is>
      </c>
      <c r="E140" s="12" t="n">
        <v>0</v>
      </c>
      <c r="F140" s="13" t="n">
        <v>0</v>
      </c>
      <c r="G140" s="14" t="inlineStr">
        <is>
          <t>—</t>
        </is>
      </c>
      <c r="H140" s="15">
        <f>IFERROR(REPT("█",ROUND((E140/3*50+MIN(F140,20)/20*50)/10,0))&amp;REPT("░",10-ROUND((E140/3*50+MIN(F140,20)/20*50)/10,0))&amp;"  "&amp;TEXT((E140/3*50+MIN(F140,20)/20*50)/100,"0%"),"░░░░░░░░░░  0%")</f>
        <v/>
      </c>
    </row>
    <row r="141" ht="48" customHeight="1">
      <c r="B141" s="89" t="inlineStr">
        <is>
          <t xml:space="preserve">  Docker - imagem, container e Dockerfile</t>
        </is>
      </c>
      <c r="C141" s="17" t="inlineStr">
        <is>
          <t xml:space="preserve">  Imagem: template. Container: instancia rodando. Dockerfile: instrucoes para criar a imagem.</t>
        </is>
      </c>
      <c r="D141" s="18" t="inlineStr">
        <is>
          <t>ALTA</t>
        </is>
      </c>
      <c r="E141" s="19" t="n">
        <v>0</v>
      </c>
      <c r="F141" s="20" t="n">
        <v>0</v>
      </c>
      <c r="G141" s="21" t="inlineStr">
        <is>
          <t>—</t>
        </is>
      </c>
      <c r="H141" s="22">
        <f>IFERROR(REPT("█",ROUND((E141/3*50+MIN(F141,20)/20*50)/10,0))&amp;REPT("░",10-ROUND((E141/3*50+MIN(F141,20)/20*50)/10,0))&amp;"  "&amp;TEXT((E141/3*50+MIN(F141,20)/20*50)/100,"0%"),"░░░░░░░░░░  0%")</f>
        <v/>
      </c>
    </row>
    <row r="142" ht="48" customHeight="1">
      <c r="B142" s="88" t="inlineStr">
        <is>
          <t xml:space="preserve">  Kubernetes - conceitos basicos</t>
        </is>
      </c>
      <c r="C142" s="10" t="inlineStr">
        <is>
          <t xml:space="preserve">  Pod: menor unidade. Service: expoe pods. Deployment: gerencia replicas. Node: maquina no cluster.</t>
        </is>
      </c>
      <c r="D142" s="11" t="inlineStr">
        <is>
          <t>MEDIA</t>
        </is>
      </c>
      <c r="E142" s="12" t="n">
        <v>0</v>
      </c>
      <c r="F142" s="13" t="n">
        <v>0</v>
      </c>
      <c r="G142" s="14" t="inlineStr">
        <is>
          <t>—</t>
        </is>
      </c>
      <c r="H142" s="15">
        <f>IFERROR(REPT("█",ROUND((E142/3*50+MIN(F142,20)/20*50)/10,0))&amp;REPT("░",10-ROUND((E142/3*50+MIN(F142,20)/20*50)/10,0))&amp;"  "&amp;TEXT((E142/3*50+MIN(F142,20)/20*50)/100,"0%"),"░░░░░░░░░░  0%")</f>
        <v/>
      </c>
    </row>
    <row r="143" ht="48" customHeight="1">
      <c r="B143" s="89" t="inlineStr">
        <is>
          <t xml:space="preserve">  Windows Server - Active Directory</t>
        </is>
      </c>
      <c r="C143" s="17" t="inlineStr">
        <is>
          <t xml:space="preserve">  Dominio, Floresta, OU (unidade organizacional), DC (controlador de dominio), GPO (politica de grupo).</t>
        </is>
      </c>
      <c r="D143" s="18" t="inlineStr">
        <is>
          <t>ALTA</t>
        </is>
      </c>
      <c r="E143" s="19" t="n">
        <v>0</v>
      </c>
      <c r="F143" s="20" t="n">
        <v>0</v>
      </c>
      <c r="G143" s="21" t="inlineStr">
        <is>
          <t>—</t>
        </is>
      </c>
      <c r="H143" s="22">
        <f>IFERROR(REPT("█",ROUND((E143/3*50+MIN(F143,20)/20*50)/10,0))&amp;REPT("░",10-ROUND((E143/3*50+MIN(F143,20)/20*50)/10,0))&amp;"  "&amp;TEXT((E143/3*50+MIN(F143,20)/20*50)/100,"0%"),"░░░░░░░░░░  0%")</f>
        <v/>
      </c>
    </row>
    <row r="144" ht="48" customHeight="1">
      <c r="B144" s="88" t="inlineStr">
        <is>
          <t xml:space="preserve">  Windows Server - DNS, DHCP e IIS</t>
        </is>
      </c>
      <c r="C144" s="10" t="inlineStr">
        <is>
          <t xml:space="preserve">  DNS: resolucao de nomes. DHCP: distribuicao de IP. IIS: servidor web da Microsoft.</t>
        </is>
      </c>
      <c r="D144" s="11" t="inlineStr">
        <is>
          <t>MEDIA</t>
        </is>
      </c>
      <c r="E144" s="12" t="n">
        <v>0</v>
      </c>
      <c r="F144" s="13" t="n">
        <v>0</v>
      </c>
      <c r="G144" s="14" t="inlineStr">
        <is>
          <t>—</t>
        </is>
      </c>
      <c r="H144" s="15">
        <f>IFERROR(REPT("█",ROUND((E144/3*50+MIN(F144,20)/20*50)/10,0))&amp;REPT("░",10-ROUND((E144/3*50+MIN(F144,20)/20*50)/10,0))&amp;"  "&amp;TEXT((E144/3*50+MIN(F144,20)/20*50)/100,"0%"),"░░░░░░░░░░  0%")</f>
        <v/>
      </c>
    </row>
    <row r="145" ht="48" customHeight="1">
      <c r="B145" s="89" t="inlineStr">
        <is>
          <t xml:space="preserve">  Gerenciamento de memoria - paginacao e segmentacao</t>
        </is>
      </c>
      <c r="C145" s="17" t="inlineStr">
        <is>
          <t xml:space="preserve">  Paginacao: divide em paginas de tamanho fixo. Segmentacao: tamanho variavel. Memoria virtual: disco como extensao.</t>
        </is>
      </c>
      <c r="D145" s="18" t="inlineStr">
        <is>
          <t>MEDIA</t>
        </is>
      </c>
      <c r="E145" s="19" t="n">
        <v>0</v>
      </c>
      <c r="F145" s="20" t="n">
        <v>0</v>
      </c>
      <c r="G145" s="21" t="inlineStr">
        <is>
          <t>—</t>
        </is>
      </c>
      <c r="H145" s="22">
        <f>IFERROR(REPT("█",ROUND((E145/3*50+MIN(F145,20)/20*50)/10,0))&amp;REPT("░",10-ROUND((E145/3*50+MIN(F145,20)/20*50)/10,0))&amp;"  "&amp;TEXT((E145/3*50+MIN(F145,20)/20*50)/100,"0%"),"░░░░░░░░░░  0%")</f>
        <v/>
      </c>
    </row>
    <row r="146" ht="48" customHeight="1">
      <c r="B146" s="88" t="inlineStr">
        <is>
          <t xml:space="preserve">  Escalonamento de processos - algoritmos</t>
        </is>
      </c>
      <c r="C146" s="10" t="inlineStr">
        <is>
          <t xml:space="preserve">  FIFO, SJF, Round Robin, Prioridade. FCC cobra qual algoritmo usar em cada cenario.</t>
        </is>
      </c>
      <c r="D146" s="11" t="inlineStr">
        <is>
          <t>MEDIA</t>
        </is>
      </c>
      <c r="E146" s="12" t="n">
        <v>0</v>
      </c>
      <c r="F146" s="13" t="n">
        <v>0</v>
      </c>
      <c r="G146" s="14" t="inlineStr">
        <is>
          <t>—</t>
        </is>
      </c>
      <c r="H146" s="15">
        <f>IFERROR(REPT("█",ROUND((E146/3*50+MIN(F146,20)/20*50)/10,0))&amp;REPT("░",10-ROUND((E146/3*50+MIN(F146,20)/20*50)/10,0))&amp;"  "&amp;TEXT((E146/3*50+MIN(F146,20)/20*50)/100,"0%"),"░░░░░░░░░░  0%")</f>
        <v/>
      </c>
    </row>
    <row r="147" ht="48" customHeight="1">
      <c r="B147" s="89" t="inlineStr">
        <is>
          <t xml:space="preserve">  Sistemas de arquivos distribuidos e NFS</t>
        </is>
      </c>
      <c r="C147" s="17" t="inlineStr">
        <is>
          <t xml:space="preserve">  NFS: Network File System (compartilhamento Unix/Linux). SMB/CIFS: compartilhamento Windows.</t>
        </is>
      </c>
      <c r="D147" s="18" t="inlineStr">
        <is>
          <t>BAIXA</t>
        </is>
      </c>
      <c r="E147" s="19" t="n">
        <v>0</v>
      </c>
      <c r="F147" s="20" t="n">
        <v>0</v>
      </c>
      <c r="G147" s="21" t="inlineStr">
        <is>
          <t>—</t>
        </is>
      </c>
      <c r="H147" s="22">
        <f>IFERROR(REPT("█",ROUND((E147/3*50+MIN(F147,20)/20*50)/10,0))&amp;REPT("░",10-ROUND((E147/3*50+MIN(F147,20)/20*50)/10,0))&amp;"  "&amp;TEXT((E147/3*50+MIN(F147,20)/20*50)/100,"0%"),"░░░░░░░░░░  0%")</f>
        <v/>
      </c>
    </row>
    <row r="148" ht="26" customHeight="1">
      <c r="B148" s="23" t="inlineStr">
        <is>
          <t xml:space="preserve">  MEDIA — Sistemas Operacionais</t>
        </is>
      </c>
      <c r="C148" s="160" t="n"/>
      <c r="D148" s="90">
        <f>IFERROR(TEXT(COUNTIF(D134:D147,"ALTA")/14,"0%")&amp;" ALTA","—")</f>
        <v/>
      </c>
      <c r="E148" s="91">
        <f>IFERROR(ROUND(AVERAGE(E134:E147),1)&amp;" / 3","—")</f>
        <v/>
      </c>
      <c r="F148" s="90">
        <f>IFERROR(SUM(F134:F147)&amp;" q","0")</f>
        <v/>
      </c>
      <c r="G148" s="90">
        <f>IFERROR(TEXT(COUNTIFS(E134:E147,3,F134:F147,"&gt;="&amp;20)/14,"0%")&amp;" dom.","0%")</f>
        <v/>
      </c>
      <c r="H148" s="92">
        <f>IFERROR(REPT("█",ROUND((AVERAGE(E134:E147)/3*50+MIN(MIN(AVERAGE(F134:F147),20),20)/20*50)/10,0))&amp;REPT("░",10-ROUND((AVERAGE(E134:E147)/3*50+MIN(MIN(AVERAGE(F134:F147),20),20)/20*50)/10,0))&amp;"  "&amp;TEXT((AVERAGE(E134:E147)/3*50+MIN(MIN(AVERAGE(F134:F147),20),20)/20*50)/100,"0%"),"░░░░░░░░░░  0%")</f>
        <v/>
      </c>
    </row>
    <row r="150" ht="36" customHeight="1">
      <c r="B150" s="93" t="inlineStr">
        <is>
          <t xml:space="preserve">  LEGISLACAO DE TI     |     9% do edital     |     ~7 questoes (P2 - Peso 2)</t>
        </is>
      </c>
    </row>
    <row r="151" ht="28" customHeight="1">
      <c r="B151" s="7" t="inlineStr">
        <is>
          <t>ASSUNTO / TOPICO DO EDITAL</t>
        </is>
      </c>
      <c r="C151" s="7" t="inlineStr">
        <is>
          <t>ARMADILHA DA BANCA FCC</t>
        </is>
      </c>
      <c r="D151" s="8" t="inlineStr">
        <is>
          <t>FCC
COBRA</t>
        </is>
      </c>
      <c r="E151" s="8" t="inlineStr">
        <is>
          <t>DOMINIO
(0-3)</t>
        </is>
      </c>
      <c r="F151" s="8" t="inlineStr">
        <is>
          <t>QUESTOES
FEITAS</t>
        </is>
      </c>
      <c r="G151" s="8" t="inlineStr">
        <is>
          <t>ULTIMA
REVISAO</t>
        </is>
      </c>
      <c r="H151" s="8" t="inlineStr">
        <is>
          <t>PROGRESSO
(automatico)</t>
        </is>
      </c>
    </row>
    <row r="152" ht="48" customHeight="1">
      <c r="B152" s="94" t="inlineStr">
        <is>
          <t xml:space="preserve">  LGPD art. 6 - 10 principios do tratamento</t>
        </is>
      </c>
      <c r="C152" s="10" t="inlineStr">
        <is>
          <t xml:space="preserve">  Finalidade, adequacao, necessidade, livre acesso, qualidade, transparencia, seguranca, prevencao, nao discriminacao, responsabilizacao.</t>
        </is>
      </c>
      <c r="D152" s="11" t="inlineStr">
        <is>
          <t>ALTA</t>
        </is>
      </c>
      <c r="E152" s="12" t="n">
        <v>0</v>
      </c>
      <c r="F152" s="13" t="n">
        <v>0</v>
      </c>
      <c r="G152" s="14" t="inlineStr">
        <is>
          <t>—</t>
        </is>
      </c>
      <c r="H152" s="15">
        <f>IFERROR(REPT("█",ROUND((E152/3*50+MIN(F152,20)/20*50)/10,0))&amp;REPT("░",10-ROUND((E152/3*50+MIN(F152,20)/20*50)/10,0))&amp;"  "&amp;TEXT((E152/3*50+MIN(F152,20)/20*50)/100,"0%"),"░░░░░░░░░░  0%")</f>
        <v/>
      </c>
    </row>
    <row r="153" ht="48" customHeight="1">
      <c r="B153" s="95" t="inlineStr">
        <is>
          <t xml:space="preserve">  LGPD art. 7 - 10 bases legais para tratamento</t>
        </is>
      </c>
      <c r="C153" s="17" t="inlineStr">
        <is>
          <t xml:space="preserve">  Consentimento, obrigacao legal, politicas publicas, pesquisa, contrato, exercicio de direitos, protecao da vida, tutela de saude, interesse do controlador, credito.</t>
        </is>
      </c>
      <c r="D153" s="18" t="inlineStr">
        <is>
          <t>ALTA</t>
        </is>
      </c>
      <c r="E153" s="19" t="n">
        <v>0</v>
      </c>
      <c r="F153" s="20" t="n">
        <v>0</v>
      </c>
      <c r="G153" s="21" t="inlineStr">
        <is>
          <t>—</t>
        </is>
      </c>
      <c r="H153" s="22">
        <f>IFERROR(REPT("█",ROUND((E153/3*50+MIN(F153,20)/20*50)/10,0))&amp;REPT("░",10-ROUND((E153/3*50+MIN(F153,20)/20*50)/10,0))&amp;"  "&amp;TEXT((E153/3*50+MIN(F153,20)/20*50)/100,"0%"),"░░░░░░░░░░  0%")</f>
        <v/>
      </c>
    </row>
    <row r="154" ht="48" customHeight="1">
      <c r="B154" s="94" t="inlineStr">
        <is>
          <t xml:space="preserve">  LGPD - controlador vs operador</t>
        </is>
      </c>
      <c r="C154" s="10" t="inlineStr">
        <is>
          <t xml:space="preserve">  Controlador: decide o proposito e os meios. Operador: realiza o tratamento em nome do controlador. FCC SEMPRE troca.</t>
        </is>
      </c>
      <c r="D154" s="11" t="inlineStr">
        <is>
          <t>ALTA</t>
        </is>
      </c>
      <c r="E154" s="12" t="n">
        <v>0</v>
      </c>
      <c r="F154" s="13" t="n">
        <v>0</v>
      </c>
      <c r="G154" s="14" t="inlineStr">
        <is>
          <t>—</t>
        </is>
      </c>
      <c r="H154" s="15">
        <f>IFERROR(REPT("█",ROUND((E154/3*50+MIN(F154,20)/20*50)/10,0))&amp;REPT("░",10-ROUND((E154/3*50+MIN(F154,20)/20*50)/10,0))&amp;"  "&amp;TEXT((E154/3*50+MIN(F154,20)/20*50)/100,"0%"),"░░░░░░░░░░  0%")</f>
        <v/>
      </c>
    </row>
    <row r="155" ht="48" customHeight="1">
      <c r="B155" s="95" t="inlineStr">
        <is>
          <t xml:space="preserve">  LGPD - DPO (encarregado) - papel e obrigacoes</t>
        </is>
      </c>
      <c r="C155" s="17" t="inlineStr">
        <is>
          <t xml:space="preserve">  Ponto de contato com titulares e ANPD. Identidade e contato devem ser publicos. Pode ser pessoa fisica ou juridica.</t>
        </is>
      </c>
      <c r="D155" s="18" t="inlineStr">
        <is>
          <t>ALTA</t>
        </is>
      </c>
      <c r="E155" s="19" t="n">
        <v>0</v>
      </c>
      <c r="F155" s="20" t="n">
        <v>0</v>
      </c>
      <c r="G155" s="21" t="inlineStr">
        <is>
          <t>—</t>
        </is>
      </c>
      <c r="H155" s="22">
        <f>IFERROR(REPT("█",ROUND((E155/3*50+MIN(F155,20)/20*50)/10,0))&amp;REPT("░",10-ROUND((E155/3*50+MIN(F155,20)/20*50)/10,0))&amp;"  "&amp;TEXT((E155/3*50+MIN(F155,20)/20*50)/100,"0%"),"░░░░░░░░░░  0%")</f>
        <v/>
      </c>
    </row>
    <row r="156" ht="48" customHeight="1">
      <c r="B156" s="94" t="inlineStr">
        <is>
          <t xml:space="preserve">  LGPD art. 18 - direitos do titular</t>
        </is>
      </c>
      <c r="C156" s="10" t="inlineStr">
        <is>
          <t xml:space="preserve">  Confirmacao, acesso, correcao, anonimizacao/bloqueio/eliminacao, portabilidade, informacao, revogacao do consentimento.</t>
        </is>
      </c>
      <c r="D156" s="11" t="inlineStr">
        <is>
          <t>ALTA</t>
        </is>
      </c>
      <c r="E156" s="12" t="n">
        <v>0</v>
      </c>
      <c r="F156" s="13" t="n">
        <v>0</v>
      </c>
      <c r="G156" s="14" t="inlineStr">
        <is>
          <t>—</t>
        </is>
      </c>
      <c r="H156" s="15">
        <f>IFERROR(REPT("█",ROUND((E156/3*50+MIN(F156,20)/20*50)/10,0))&amp;REPT("░",10-ROUND((E156/3*50+MIN(F156,20)/20*50)/10,0))&amp;"  "&amp;TEXT((E156/3*50+MIN(F156,20)/20*50)/100,"0%"),"░░░░░░░░░░  0%")</f>
        <v/>
      </c>
    </row>
    <row r="157" ht="48" customHeight="1">
      <c r="B157" s="95" t="inlineStr">
        <is>
          <t xml:space="preserve">  LGPD - RIPD (relatorio de impacto) e ANPD</t>
        </is>
      </c>
      <c r="C157" s="17" t="inlineStr">
        <is>
          <t xml:space="preserve">  RIPD: obrigatorio quando tratamento pode gerar riscos. ANPD: fiscaliza, normatiza e aplica sancoes.</t>
        </is>
      </c>
      <c r="D157" s="18" t="inlineStr">
        <is>
          <t>ALTA</t>
        </is>
      </c>
      <c r="E157" s="19" t="n">
        <v>0</v>
      </c>
      <c r="F157" s="20" t="n">
        <v>0</v>
      </c>
      <c r="G157" s="21" t="inlineStr">
        <is>
          <t>—</t>
        </is>
      </c>
      <c r="H157" s="22">
        <f>IFERROR(REPT("█",ROUND((E157/3*50+MIN(F157,20)/20*50)/10,0))&amp;REPT("░",10-ROUND((E157/3*50+MIN(F157,20)/20*50)/10,0))&amp;"  "&amp;TEXT((E157/3*50+MIN(F157,20)/20*50)/100,"0%"),"░░░░░░░░░░  0%")</f>
        <v/>
      </c>
    </row>
    <row r="158" ht="48" customHeight="1">
      <c r="B158" s="94" t="inlineStr">
        <is>
          <t xml:space="preserve">  LGPD - sancoes (art. 52)</t>
        </is>
      </c>
      <c r="C158" s="10" t="inlineStr">
        <is>
          <t xml:space="preserve">  Advertencia, multa simples (2% fat. max R$50M/infracao), multa diaria, publicizacao, bloqueio, eliminacao, suspensao.</t>
        </is>
      </c>
      <c r="D158" s="11" t="inlineStr">
        <is>
          <t>ALTA</t>
        </is>
      </c>
      <c r="E158" s="12" t="n">
        <v>0</v>
      </c>
      <c r="F158" s="13" t="n">
        <v>0</v>
      </c>
      <c r="G158" s="14" t="inlineStr">
        <is>
          <t>—</t>
        </is>
      </c>
      <c r="H158" s="15">
        <f>IFERROR(REPT("█",ROUND((E158/3*50+MIN(F158,20)/20*50)/10,0))&amp;REPT("░",10-ROUND((E158/3*50+MIN(F158,20)/20*50)/10,0))&amp;"  "&amp;TEXT((E158/3*50+MIN(F158,20)/20*50)/100,"0%"),"░░░░░░░░░░  0%")</f>
        <v/>
      </c>
    </row>
    <row r="159" ht="48" customHeight="1">
      <c r="B159" s="95" t="inlineStr">
        <is>
          <t xml:space="preserve">  Marco Civil da Internet - Lei 12.965/2014</t>
        </is>
      </c>
      <c r="C159" s="17" t="inlineStr">
        <is>
          <t xml:space="preserve">  Neutralidade de rede, privacidade, responsabilidade do provedor. Log de conexao: 1 ano. Log de aplicacao: 6 meses.</t>
        </is>
      </c>
      <c r="D159" s="18" t="inlineStr">
        <is>
          <t>ALTA</t>
        </is>
      </c>
      <c r="E159" s="19" t="n">
        <v>0</v>
      </c>
      <c r="F159" s="20" t="n">
        <v>0</v>
      </c>
      <c r="G159" s="21" t="inlineStr">
        <is>
          <t>—</t>
        </is>
      </c>
      <c r="H159" s="22">
        <f>IFERROR(REPT("█",ROUND((E159/3*50+MIN(F159,20)/20*50)/10,0))&amp;REPT("░",10-ROUND((E159/3*50+MIN(F159,20)/20*50)/10,0))&amp;"  "&amp;TEXT((E159/3*50+MIN(F159,20)/20*50)/100,"0%"),"░░░░░░░░░░  0%")</f>
        <v/>
      </c>
    </row>
    <row r="160" ht="48" customHeight="1">
      <c r="B160" s="94" t="inlineStr">
        <is>
          <t xml:space="preserve">  Marco Civil - guarda de logs (prazos)</t>
        </is>
      </c>
      <c r="C160" s="10" t="inlineStr">
        <is>
          <t xml:space="preserve">  CONEXAO: 1 ano (provedor de acesso). APLICACAO: 6 meses (provedor de aplicacao). FCC inverte os prazos.</t>
        </is>
      </c>
      <c r="D160" s="11" t="inlineStr">
        <is>
          <t>ALTA</t>
        </is>
      </c>
      <c r="E160" s="12" t="n">
        <v>0</v>
      </c>
      <c r="F160" s="13" t="n">
        <v>0</v>
      </c>
      <c r="G160" s="14" t="inlineStr">
        <is>
          <t>—</t>
        </is>
      </c>
      <c r="H160" s="15">
        <f>IFERROR(REPT("█",ROUND((E160/3*50+MIN(F160,20)/20*50)/10,0))&amp;REPT("░",10-ROUND((E160/3*50+MIN(F160,20)/20*50)/10,0))&amp;"  "&amp;TEXT((E160/3*50+MIN(F160,20)/20*50)/100,"0%"),"░░░░░░░░░░  0%")</f>
        <v/>
      </c>
    </row>
    <row r="161" ht="48" customHeight="1">
      <c r="B161" s="95" t="inlineStr">
        <is>
          <t xml:space="preserve">  Lei de Acesso a Informacao - Lei 12.527/2011</t>
        </is>
      </c>
      <c r="C161" s="17" t="inlineStr">
        <is>
          <t xml:space="preserve">  Publicidade como regra, sigilo como excecao. Classificacao: reservado (5 anos), secreto (15), ultrassecreto (25).</t>
        </is>
      </c>
      <c r="D161" s="18" t="inlineStr">
        <is>
          <t>ALTA</t>
        </is>
      </c>
      <c r="E161" s="19" t="n">
        <v>0</v>
      </c>
      <c r="F161" s="20" t="n">
        <v>0</v>
      </c>
      <c r="G161" s="21" t="inlineStr">
        <is>
          <t>—</t>
        </is>
      </c>
      <c r="H161" s="22">
        <f>IFERROR(REPT("█",ROUND((E161/3*50+MIN(F161,20)/20*50)/10,0))&amp;REPT("░",10-ROUND((E161/3*50+MIN(F161,20)/20*50)/10,0))&amp;"  "&amp;TEXT((E161/3*50+MIN(F161,20)/20*50)/100,"0%"),"░░░░░░░░░░  0%")</f>
        <v/>
      </c>
    </row>
    <row r="162" ht="48" customHeight="1">
      <c r="B162" s="94" t="inlineStr">
        <is>
          <t xml:space="preserve">  Governo Digital - Lei 14.129/2021</t>
        </is>
      </c>
      <c r="C162" s="10" t="inlineStr">
        <is>
          <t xml:space="preserve">  Servicos publicos digitais, plataforma gov.br, interoperabilidade, identidade digital, carta de servicos.</t>
        </is>
      </c>
      <c r="D162" s="11" t="inlineStr">
        <is>
          <t>MEDIA</t>
        </is>
      </c>
      <c r="E162" s="12" t="n">
        <v>0</v>
      </c>
      <c r="F162" s="13" t="n">
        <v>0</v>
      </c>
      <c r="G162" s="14" t="inlineStr">
        <is>
          <t>—</t>
        </is>
      </c>
      <c r="H162" s="15">
        <f>IFERROR(REPT("█",ROUND((E162/3*50+MIN(F162,20)/20*50)/10,0))&amp;REPT("░",10-ROUND((E162/3*50+MIN(F162,20)/20*50)/10,0))&amp;"  "&amp;TEXT((E162/3*50+MIN(F162,20)/20*50)/100,"0%"),"░░░░░░░░░░  0%")</f>
        <v/>
      </c>
    </row>
    <row r="163" ht="48" customHeight="1">
      <c r="B163" s="95" t="inlineStr">
        <is>
          <t xml:space="preserve">  ICP-Brasil - MP 2.200/2001</t>
        </is>
      </c>
      <c r="C163" s="17" t="inlineStr">
        <is>
          <t xml:space="preserve">  AC-Raiz, autoridades certificadoras (AC) e autoridades de registro (AR). Hierarquia da infraestrutura de chaves publicas do Brasil.</t>
        </is>
      </c>
      <c r="D163" s="18" t="inlineStr">
        <is>
          <t>MEDIA</t>
        </is>
      </c>
      <c r="E163" s="19" t="n">
        <v>0</v>
      </c>
      <c r="F163" s="20" t="n">
        <v>0</v>
      </c>
      <c r="G163" s="21" t="inlineStr">
        <is>
          <t>—</t>
        </is>
      </c>
      <c r="H163" s="22">
        <f>IFERROR(REPT("█",ROUND((E163/3*50+MIN(F163,20)/20*50)/10,0))&amp;REPT("░",10-ROUND((E163/3*50+MIN(F163,20)/20*50)/10,0))&amp;"  "&amp;TEXT((E163/3*50+MIN(F163,20)/20*50)/100,"0%"),"░░░░░░░░░░  0%")</f>
        <v/>
      </c>
    </row>
    <row r="164" ht="48" customHeight="1">
      <c r="B164" s="94" t="inlineStr">
        <is>
          <t xml:space="preserve">  Lei Carolina Dieckmann - Lei 12.737/2012</t>
        </is>
      </c>
      <c r="C164" s="10" t="inlineStr">
        <is>
          <t xml:space="preserve">  Crime de invasao de dispositivo informatico. Pena aumentada se cometida por funcionario publico ou contra o poder publico.</t>
        </is>
      </c>
      <c r="D164" s="11" t="inlineStr">
        <is>
          <t>BAIXA</t>
        </is>
      </c>
      <c r="E164" s="12" t="n">
        <v>0</v>
      </c>
      <c r="F164" s="13" t="n">
        <v>0</v>
      </c>
      <c r="G164" s="14" t="inlineStr">
        <is>
          <t>—</t>
        </is>
      </c>
      <c r="H164" s="15">
        <f>IFERROR(REPT("█",ROUND((E164/3*50+MIN(F164,20)/20*50)/10,0))&amp;REPT("░",10-ROUND((E164/3*50+MIN(F164,20)/20*50)/10,0))&amp;"  "&amp;TEXT((E164/3*50+MIN(F164,20)/20*50)/100,"0%"),"░░░░░░░░░░  0%")</f>
        <v/>
      </c>
    </row>
    <row r="165" ht="26" customHeight="1">
      <c r="B165" s="23" t="inlineStr">
        <is>
          <t xml:space="preserve">  MEDIA — Legislacao de TI</t>
        </is>
      </c>
      <c r="C165" s="160" t="n"/>
      <c r="D165" s="96">
        <f>IFERROR(TEXT(COUNTIF(D152:D164,"ALTA")/13,"0%")&amp;" ALTA","—")</f>
        <v/>
      </c>
      <c r="E165" s="97">
        <f>IFERROR(ROUND(AVERAGE(E152:E164),1)&amp;" / 3","—")</f>
        <v/>
      </c>
      <c r="F165" s="96">
        <f>IFERROR(SUM(F152:F164)&amp;" q","0")</f>
        <v/>
      </c>
      <c r="G165" s="96">
        <f>IFERROR(TEXT(COUNTIFS(E152:E164,3,F152:F164,"&gt;="&amp;20)/13,"0%")&amp;" dom.","0%")</f>
        <v/>
      </c>
      <c r="H165" s="98">
        <f>IFERROR(REPT("█",ROUND((AVERAGE(E152:E164)/3*50+MIN(MIN(AVERAGE(F152:F164),20),20)/20*50)/10,0))&amp;REPT("░",10-ROUND((AVERAGE(E152:E164)/3*50+MIN(MIN(AVERAGE(F152:F164),20),20)/20*50)/10,0))&amp;"  "&amp;TEXT((AVERAGE(E152:E164)/3*50+MIN(MIN(AVERAGE(F152:F164),20),20)/20*50)/100,"0%"),"░░░░░░░░░░  0%")</f>
        <v/>
      </c>
    </row>
    <row r="167" ht="28" customHeight="1">
      <c r="B167" s="163" t="inlineStr">
        <is>
          <t xml:space="preserve">  DIREITO TRIBUTARIO     |     12% do edital     |     ~10 questoes</t>
        </is>
      </c>
    </row>
    <row r="168" ht="32" customHeight="1">
      <c r="B168" s="164" t="inlineStr">
        <is>
          <t>ASSUNTO / TOPICO DO EDITAL</t>
        </is>
      </c>
      <c r="C168" s="164" t="inlineStr">
        <is>
          <t>ARMADILHA DA BANCA FCC</t>
        </is>
      </c>
      <c r="D168" s="164" t="inlineStr">
        <is>
          <t>FCC
COBRA</t>
        </is>
      </c>
      <c r="E168" s="164" t="inlineStr">
        <is>
          <t>DOMINIO
(0-3)</t>
        </is>
      </c>
      <c r="F168" s="164" t="inlineStr">
        <is>
          <t>QUESTOES
FEITAS</t>
        </is>
      </c>
      <c r="G168" s="164" t="inlineStr">
        <is>
          <t>ULTIMA
REVISAO</t>
        </is>
      </c>
      <c r="H168" s="164" t="inlineStr">
        <is>
          <t>PROGRESSO
(automatico)</t>
        </is>
      </c>
    </row>
    <row r="169" ht="30" customHeight="1">
      <c r="B169" s="165" t="inlineStr">
        <is>
          <t xml:space="preserve">  Conceito e natureza jurídica do tributo - art. 3° CTN</t>
        </is>
      </c>
      <c r="C169" s="166" t="inlineStr">
        <is>
          <t xml:space="preserve">  FCC cobra que tributo NÃO é sanção de ato ilícito. Multa ≠ tributo</t>
        </is>
      </c>
      <c r="D169" s="167" t="inlineStr">
        <is>
          <t>ALTA</t>
        </is>
      </c>
      <c r="E169" s="168" t="n">
        <v>0</v>
      </c>
      <c r="F169" s="169" t="n">
        <v>0</v>
      </c>
      <c r="G169" s="170" t="inlineStr">
        <is>
          <t>—</t>
        </is>
      </c>
      <c r="H169" s="171">
        <f>IFERROR(REPT("█",ROUND((E169/3*50+MIN(F169,20)/20*50),0))&amp;REPT("░",50-ROUND((E169/3*50+MIN(F169,20)/20*50),0)),"░░░░░░░░░░░░░░░░░░░░░░░░░░░░░░░░░░░░░░░░░░░░░░░░░░")</f>
        <v/>
      </c>
    </row>
    <row r="170" ht="30" customHeight="1">
      <c r="B170" s="165" t="inlineStr">
        <is>
          <t xml:space="preserve">  Espécies tributárias - teoria pentapartida (STF)</t>
        </is>
      </c>
      <c r="C170" s="166" t="inlineStr">
        <is>
          <t xml:space="preserve">  FCC cobra 5 espécies: impostos, taxas, contrib.melhoria, emprést.compulsórios, contrib.especiais</t>
        </is>
      </c>
      <c r="D170" s="167" t="inlineStr">
        <is>
          <t>ALTA</t>
        </is>
      </c>
      <c r="E170" s="168" t="n">
        <v>0</v>
      </c>
      <c r="F170" s="169" t="n">
        <v>0</v>
      </c>
      <c r="G170" s="170" t="inlineStr">
        <is>
          <t>—</t>
        </is>
      </c>
      <c r="H170" s="171">
        <f>IFERROR(REPT("█",ROUND((E170/3*50+MIN(F170,20)/20*50),0))&amp;REPT("░",50-ROUND((E170/3*50+MIN(F170,20)/20*50),0)),"░░░░░░░░░░░░░░░░░░░░░░░░░░░░░░░░░░░░░░░░░░░░░░░░░░")</f>
        <v/>
      </c>
    </row>
    <row r="171" ht="30" customHeight="1">
      <c r="B171" s="165" t="inlineStr">
        <is>
          <t xml:space="preserve">  Princípios constitucionais tributários - legalidade, anterioridade, irretroatividade</t>
        </is>
      </c>
      <c r="C171" s="166" t="inlineStr">
        <is>
          <t xml:space="preserve">  FCC cobra as exceções à anterioridade: II, IE, IPI, IOF, CIDE-comb., empréstimo compulsório</t>
        </is>
      </c>
      <c r="D171" s="167" t="inlineStr">
        <is>
          <t>ALTA</t>
        </is>
      </c>
      <c r="E171" s="168" t="n">
        <v>0</v>
      </c>
      <c r="F171" s="169" t="n">
        <v>0</v>
      </c>
      <c r="G171" s="170" t="inlineStr">
        <is>
          <t>—</t>
        </is>
      </c>
      <c r="H171" s="171">
        <f>IFERROR(REPT("█",ROUND((E171/3*50+MIN(F171,20)/20*50),0))&amp;REPT("░",50-ROUND((E171/3*50+MIN(F171,20)/20*50),0)),"░░░░░░░░░░░░░░░░░░░░░░░░░░░░░░░░░░░░░░░░░░░░░░░░░░")</f>
        <v/>
      </c>
    </row>
    <row r="172" ht="30" customHeight="1">
      <c r="B172" s="165" t="inlineStr">
        <is>
          <t xml:space="preserve">  Obrigação tributária - principal e acessória</t>
        </is>
      </c>
      <c r="C172" s="166" t="inlineStr">
        <is>
          <t xml:space="preserve">  FCC troca os dois. Principal = pagar. Acessória = fazer/não fazer (emitir NF, escriturar livros)</t>
        </is>
      </c>
      <c r="D172" s="167" t="inlineStr">
        <is>
          <t>ALTA</t>
        </is>
      </c>
      <c r="E172" s="168" t="n">
        <v>0</v>
      </c>
      <c r="F172" s="169" t="n">
        <v>0</v>
      </c>
      <c r="G172" s="170" t="inlineStr">
        <is>
          <t>—</t>
        </is>
      </c>
      <c r="H172" s="171">
        <f>IFERROR(REPT("█",ROUND((E172/3*50+MIN(F172,20)/20*50),0))&amp;REPT("░",50-ROUND((E172/3*50+MIN(F172,20)/20*50),0)),"░░░░░░░░░░░░░░░░░░░░░░░░░░░░░░░░░░░░░░░░░░░░░░░░░░")</f>
        <v/>
      </c>
    </row>
    <row r="173" ht="30" customHeight="1">
      <c r="B173" s="165" t="inlineStr">
        <is>
          <t xml:space="preserve">  Fato gerador, base de cálculo e alíquota</t>
        </is>
      </c>
      <c r="C173" s="166" t="inlineStr">
        <is>
          <t xml:space="preserve">  FCC cobra que a BC e alíquota NÃO são elementos do fato gerador. FG = hipótese de incidência realizada</t>
        </is>
      </c>
      <c r="D173" s="167" t="inlineStr">
        <is>
          <t>ALTA</t>
        </is>
      </c>
      <c r="E173" s="168" t="n">
        <v>0</v>
      </c>
      <c r="F173" s="169" t="n">
        <v>0</v>
      </c>
      <c r="G173" s="170" t="inlineStr">
        <is>
          <t>—</t>
        </is>
      </c>
      <c r="H173" s="171">
        <f>IFERROR(REPT("█",ROUND((E173/3*50+MIN(F173,20)/20*50),0))&amp;REPT("░",50-ROUND((E173/3*50+MIN(F173,20)/20*50),0)),"░░░░░░░░░░░░░░░░░░░░░░░░░░░░░░░░░░░░░░░░░░░░░░░░░░")</f>
        <v/>
      </c>
    </row>
    <row r="174" ht="30" customHeight="1">
      <c r="B174" s="165" t="inlineStr">
        <is>
          <t xml:space="preserve">  Sujeito ativo e passivo - contribuinte vs responsável</t>
        </is>
      </c>
      <c r="C174" s="166" t="inlineStr">
        <is>
          <t xml:space="preserve">  FCC troca contribuinte (relação direta) com responsável (terceiro que a lei obriga)</t>
        </is>
      </c>
      <c r="D174" s="167" t="inlineStr">
        <is>
          <t>ALTA</t>
        </is>
      </c>
      <c r="E174" s="168" t="n">
        <v>0</v>
      </c>
      <c r="F174" s="169" t="n">
        <v>0</v>
      </c>
      <c r="G174" s="170" t="inlineStr">
        <is>
          <t>—</t>
        </is>
      </c>
      <c r="H174" s="171">
        <f>IFERROR(REPT("█",ROUND((E174/3*50+MIN(F174,20)/20*50),0))&amp;REPT("░",50-ROUND((E174/3*50+MIN(F174,20)/20*50),0)),"░░░░░░░░░░░░░░░░░░░░░░░░░░░░░░░░░░░░░░░░░░░░░░░░░░")</f>
        <v/>
      </c>
    </row>
    <row r="175" ht="30" customHeight="1">
      <c r="B175" s="165" t="inlineStr">
        <is>
          <t xml:space="preserve">  Crédito tributário - constituição, suspensão e extinção</t>
        </is>
      </c>
      <c r="C175" s="166" t="inlineStr">
        <is>
          <t xml:space="preserve">  FCC cobra os 11 casos de extinção do art. 156 CTN. Pagamento é o principal</t>
        </is>
      </c>
      <c r="D175" s="167" t="inlineStr">
        <is>
          <t>ALTA</t>
        </is>
      </c>
      <c r="E175" s="168" t="n">
        <v>0</v>
      </c>
      <c r="F175" s="169" t="n">
        <v>0</v>
      </c>
      <c r="G175" s="170" t="inlineStr">
        <is>
          <t>—</t>
        </is>
      </c>
      <c r="H175" s="171">
        <f>IFERROR(REPT("█",ROUND((E175/3*50+MIN(F175,20)/20*50),0))&amp;REPT("░",50-ROUND((E175/3*50+MIN(F175,20)/20*50),0)),"░░░░░░░░░░░░░░░░░░░░░░░░░░░░░░░░░░░░░░░░░░░░░░░░░░")</f>
        <v/>
      </c>
    </row>
    <row r="176" ht="30" customHeight="1">
      <c r="B176" s="165" t="inlineStr">
        <is>
          <t xml:space="preserve">  Decadência e prescrição tributária - prazos e contagem</t>
        </is>
      </c>
      <c r="C176" s="166" t="inlineStr">
        <is>
          <t xml:space="preserve">  FCC troca os dois. Decadência = extingue direito de lançar (5 anos). Prescrição = extingue ação de cobrar</t>
        </is>
      </c>
      <c r="D176" s="167" t="inlineStr">
        <is>
          <t>ALTA</t>
        </is>
      </c>
      <c r="E176" s="168" t="n">
        <v>0</v>
      </c>
      <c r="F176" s="169" t="n">
        <v>0</v>
      </c>
      <c r="G176" s="170" t="inlineStr">
        <is>
          <t>—</t>
        </is>
      </c>
      <c r="H176" s="171">
        <f>IFERROR(REPT("█",ROUND((E176/3*50+MIN(F176,20)/20*50),0))&amp;REPT("░",50-ROUND((E176/3*50+MIN(F176,20)/20*50),0)),"░░░░░░░░░░░░░░░░░░░░░░░░░░░░░░░░░░░░░░░░░░░░░░░░░░")</f>
        <v/>
      </c>
    </row>
    <row r="177" ht="30" customHeight="1">
      <c r="B177" s="165" t="inlineStr">
        <is>
          <t xml:space="preserve">  Exclusão do crédito tributário - isenção e anistia</t>
        </is>
      </c>
      <c r="C177" s="166" t="inlineStr">
        <is>
          <t xml:space="preserve">  FCC cobra que isenção ≠ imunidade. Isenção = lei. Imunidade = CF. Anistia = perdão de penalidade</t>
        </is>
      </c>
      <c r="D177" s="167" t="inlineStr">
        <is>
          <t>ALTA</t>
        </is>
      </c>
      <c r="E177" s="168" t="n">
        <v>0</v>
      </c>
      <c r="F177" s="169" t="n">
        <v>0</v>
      </c>
      <c r="G177" s="170" t="inlineStr">
        <is>
          <t>—</t>
        </is>
      </c>
      <c r="H177" s="171">
        <f>IFERROR(REPT("█",ROUND((E177/3*50+MIN(F177,20)/20*50),0))&amp;REPT("░",50-ROUND((E177/3*50+MIN(F177,20)/20*50),0)),"░░░░░░░░░░░░░░░░░░░░░░░░░░░░░░░░░░░░░░░░░░░░░░░░░░")</f>
        <v/>
      </c>
    </row>
    <row r="178" ht="30" customHeight="1">
      <c r="B178" s="165" t="inlineStr">
        <is>
          <t xml:space="preserve">  Reforma Tributária - EC 132/2023, IBS, CBS e IS (LC 214/2025)</t>
        </is>
      </c>
      <c r="C178" s="166" t="inlineStr">
        <is>
          <t xml:space="preserve">  FCC cobra que IBS substitui ICMS+ISS e CBS substitui PIS+COFINS. Gerido pelo Comitê Gestor do IBS</t>
        </is>
      </c>
      <c r="D178" s="167" t="inlineStr">
        <is>
          <t>ALTA</t>
        </is>
      </c>
      <c r="E178" s="168" t="n">
        <v>0</v>
      </c>
      <c r="F178" s="169" t="n">
        <v>0</v>
      </c>
      <c r="G178" s="170" t="inlineStr">
        <is>
          <t>—</t>
        </is>
      </c>
      <c r="H178" s="171">
        <f>IFERROR(REPT("█",ROUND((E178/3*50+MIN(F178,20)/20*50),0))&amp;REPT("░",50-ROUND((E178/3*50+MIN(F178,20)/20*50),0)),"░░░░░░░░░░░░░░░░░░░░░░░░░░░░░░░░░░░░░░░░░░░░░░░░░░")</f>
        <v/>
      </c>
    </row>
    <row r="179" ht="22" customHeight="1">
      <c r="B179" s="172" t="inlineStr">
        <is>
          <t xml:space="preserve">  MEDIA — DIREITO TRIBUTARIO</t>
        </is>
      </c>
      <c r="C179" s="173" t="n"/>
      <c r="D179" s="174">
        <f>IFERROR(TEXT(COUNTIF(D169:D178,"ALTA")/COUNTA(D169:D178),"0%")&amp;" ALTA | "&amp;TEXT(COUNTIF(D169:D178,"MEDIA")/COUNTA(D169:D178),"0%")&amp;" MEDIA","—")</f>
        <v/>
      </c>
      <c r="E179" s="173" t="n"/>
      <c r="F179" s="173" t="n"/>
      <c r="G179" s="173" t="n"/>
      <c r="H179" s="173" t="n"/>
    </row>
    <row r="180" ht="28" customHeight="1">
      <c r="B180" s="163" t="inlineStr">
        <is>
          <t xml:space="preserve">  LEGISLACAO TRIBUTARIA ESTADUAL     |     6% do edital     |     ~5 questoes</t>
        </is>
      </c>
    </row>
    <row r="181" ht="32" customHeight="1">
      <c r="B181" s="164" t="inlineStr">
        <is>
          <t>ASSUNTO / TOPICO DO EDITAL</t>
        </is>
      </c>
      <c r="C181" s="164" t="inlineStr">
        <is>
          <t>ARMADILHA DA BANCA FCC</t>
        </is>
      </c>
      <c r="D181" s="164" t="inlineStr">
        <is>
          <t>FCC
COBRA</t>
        </is>
      </c>
      <c r="E181" s="164" t="inlineStr">
        <is>
          <t>DOMINIO
(0-3)</t>
        </is>
      </c>
      <c r="F181" s="164" t="inlineStr">
        <is>
          <t>QUESTOES
FEITAS</t>
        </is>
      </c>
      <c r="G181" s="164" t="inlineStr">
        <is>
          <t>ULTIMA
REVISAO</t>
        </is>
      </c>
      <c r="H181" s="164" t="inlineStr">
        <is>
          <t>PROGRESSO
(automatico)</t>
        </is>
      </c>
    </row>
    <row r="182" ht="30" customHeight="1">
      <c r="B182" s="165" t="inlineStr">
        <is>
          <t xml:space="preserve">  ICMS do Ceará - Lei 18.665/2023 e Decreto 33.327/2019</t>
        </is>
      </c>
      <c r="C182" s="166" t="inlineStr">
        <is>
          <t xml:space="preserve">  FCC cobra o fato gerador (circulação de mercadorias), não-cumulatividade e imunidades do ICMS</t>
        </is>
      </c>
      <c r="D182" s="167" t="inlineStr">
        <is>
          <t>ALTA</t>
        </is>
      </c>
      <c r="E182" s="168" t="n">
        <v>0</v>
      </c>
      <c r="F182" s="169" t="n">
        <v>0</v>
      </c>
      <c r="G182" s="170" t="inlineStr">
        <is>
          <t>—</t>
        </is>
      </c>
      <c r="H182" s="171">
        <f>IFERROR(REPT("█",ROUND((E182/3*50+MIN(F182,20)/20*50),0))&amp;REPT("░",50-ROUND((E182/3*50+MIN(F182,20)/20*50),0)),"░░░░░░░░░░░░░░░░░░░░░░░░░░░░░░░░░░░░░░░░░░░░░░░░░░")</f>
        <v/>
      </c>
    </row>
    <row r="183" ht="30" customHeight="1">
      <c r="B183" s="165" t="inlineStr">
        <is>
          <t xml:space="preserve">  ITCD do Ceará - Lei 15.812/2015 e Lei 12.023/1992</t>
        </is>
      </c>
      <c r="C183" s="166" t="inlineStr">
        <is>
          <t xml:space="preserve">  FCC cobra fato gerador (transmissão causa mortis e doação), base de cálculo e alíquotas</t>
        </is>
      </c>
      <c r="D183" s="167" t="inlineStr">
        <is>
          <t>MEDIA</t>
        </is>
      </c>
      <c r="E183" s="168" t="n">
        <v>0</v>
      </c>
      <c r="F183" s="169" t="n">
        <v>0</v>
      </c>
      <c r="G183" s="170" t="inlineStr">
        <is>
          <t>—</t>
        </is>
      </c>
      <c r="H183" s="171">
        <f>IFERROR(REPT("█",ROUND((E183/3*50+MIN(F183,20)/20*50),0))&amp;REPT("░",50-ROUND((E183/3*50+MIN(F183,20)/20*50),0)),"░░░░░░░░░░░░░░░░░░░░░░░░░░░░░░░░░░░░░░░░░░░░░░░░░░")</f>
        <v/>
      </c>
    </row>
    <row r="184" ht="30" customHeight="1">
      <c r="B184" s="165" t="inlineStr">
        <is>
          <t xml:space="preserve">  IPVA do Ceará - LC 37/2003</t>
        </is>
      </c>
      <c r="C184" s="166" t="inlineStr">
        <is>
          <t xml:space="preserve">  FCC cobra que IPVA incide sobre propriedade de veículo automotor. Base de cálculo = valor venal</t>
        </is>
      </c>
      <c r="D184" s="167" t="inlineStr">
        <is>
          <t>MEDIA</t>
        </is>
      </c>
      <c r="E184" s="168" t="n">
        <v>0</v>
      </c>
      <c r="F184" s="169" t="n">
        <v>0</v>
      </c>
      <c r="G184" s="170" t="inlineStr">
        <is>
          <t>—</t>
        </is>
      </c>
      <c r="H184" s="171">
        <f>IFERROR(REPT("█",ROUND((E184/3*50+MIN(F184,20)/20*50),0))&amp;REPT("░",50-ROUND((E184/3*50+MIN(F184,20)/20*50),0)),"░░░░░░░░░░░░░░░░░░░░░░░░░░░░░░░░░░░░░░░░░░░░░░░░░░")</f>
        <v/>
      </c>
    </row>
    <row r="185" ht="30" customHeight="1">
      <c r="B185" s="165" t="inlineStr">
        <is>
          <t xml:space="preserve">  FECOP - Fundo Estadual de Combate à Pobreza</t>
        </is>
      </c>
      <c r="C185" s="166" t="inlineStr">
        <is>
          <t xml:space="preserve">  FCC cobra a destinação dos recursos e alíquota adicional do ICMS para o FECOP</t>
        </is>
      </c>
      <c r="D185" s="167" t="inlineStr">
        <is>
          <t>MEDIA</t>
        </is>
      </c>
      <c r="E185" s="168" t="n">
        <v>0</v>
      </c>
      <c r="F185" s="169" t="n">
        <v>0</v>
      </c>
      <c r="G185" s="170" t="inlineStr">
        <is>
          <t>—</t>
        </is>
      </c>
      <c r="H185" s="171">
        <f>IFERROR(REPT("█",ROUND((E185/3*50+MIN(F185,20)/20*50),0))&amp;REPT("░",50-ROUND((E185/3*50+MIN(F185,20)/20*50),0)),"░░░░░░░░░░░░░░░░░░░░░░░░░░░░░░░░░░░░░░░░░░░░░░░░░░")</f>
        <v/>
      </c>
    </row>
    <row r="186" ht="30" customHeight="1">
      <c r="B186" s="165" t="inlineStr">
        <is>
          <t xml:space="preserve">  Educação Fiscal - Lei CE 16.697/2018 e Decreto 33.325/2019</t>
        </is>
      </c>
      <c r="C186" s="166" t="inlineStr">
        <is>
          <t xml:space="preserve">  FCC pode cobrar os objetivos: cidadania fiscal, transparência, controle social e função dos tributos</t>
        </is>
      </c>
      <c r="D186" s="167" t="inlineStr">
        <is>
          <t>ALTA</t>
        </is>
      </c>
      <c r="E186" s="168" t="n">
        <v>0</v>
      </c>
      <c r="F186" s="169" t="n">
        <v>0</v>
      </c>
      <c r="G186" s="170" t="inlineStr">
        <is>
          <t>—</t>
        </is>
      </c>
      <c r="H186" s="171">
        <f>IFERROR(REPT("█",ROUND((E186/3*50+MIN(F186,20)/20*50),0))&amp;REPT("░",50-ROUND((E186/3*50+MIN(F186,20)/20*50),0)),"░░░░░░░░░░░░░░░░░░░░░░░░░░░░░░░░░░░░░░░░░░░░░░░░░░")</f>
        <v/>
      </c>
    </row>
    <row r="187" ht="22" customHeight="1">
      <c r="B187" s="172" t="inlineStr">
        <is>
          <t xml:space="preserve">  MEDIA — LEGISLACAO TRIBUTARIA ESTADUAL</t>
        </is>
      </c>
      <c r="C187" s="173" t="n"/>
      <c r="D187" s="174">
        <f>IFERROR(TEXT(COUNTIF(D182:D186,"ALTA")/COUNTA(D182:D186),"0%")&amp;" ALTA | "&amp;TEXT(COUNTIF(D182:D186,"MEDIA")/COUNTA(D182:D186),"0%")&amp;" MEDIA","—")</f>
        <v/>
      </c>
      <c r="E187" s="173" t="n"/>
      <c r="F187" s="173" t="n"/>
      <c r="G187" s="173" t="n"/>
      <c r="H187" s="173" t="n"/>
    </row>
    <row r="188" ht="28" customHeight="1">
      <c r="B188" s="163" t="inlineStr">
        <is>
          <t xml:space="preserve">  CONTABILIDADE AVANCADA E DE CUSTOS     |     6% do edital     |     ~5 questoes</t>
        </is>
      </c>
    </row>
    <row r="189" ht="32" customHeight="1">
      <c r="B189" s="164" t="inlineStr">
        <is>
          <t>ASSUNTO / TOPICO DO EDITAL</t>
        </is>
      </c>
      <c r="C189" s="164" t="inlineStr">
        <is>
          <t>ARMADILHA DA BANCA FCC</t>
        </is>
      </c>
      <c r="D189" s="164" t="inlineStr">
        <is>
          <t>FCC
COBRA</t>
        </is>
      </c>
      <c r="E189" s="164" t="inlineStr">
        <is>
          <t>DOMINIO
(0-3)</t>
        </is>
      </c>
      <c r="F189" s="164" t="inlineStr">
        <is>
          <t>QUESTOES
FEITAS</t>
        </is>
      </c>
      <c r="G189" s="164" t="inlineStr">
        <is>
          <t>ULTIMA
REVISAO</t>
        </is>
      </c>
      <c r="H189" s="164" t="inlineStr">
        <is>
          <t>PROGRESSO
(automatico)</t>
        </is>
      </c>
    </row>
    <row r="190" ht="30" customHeight="1">
      <c r="B190" s="165" t="inlineStr">
        <is>
          <t xml:space="preserve">  Instrumentos financeiros - reconhecimento e mensuração (CPC 48)</t>
        </is>
      </c>
      <c r="C190" s="166" t="inlineStr">
        <is>
          <t xml:space="preserve">  FCC cobra que instrumentos financeiros são mensurados a valor justo ou custo amortizado</t>
        </is>
      </c>
      <c r="D190" s="167" t="inlineStr">
        <is>
          <t>ALTA</t>
        </is>
      </c>
      <c r="E190" s="168" t="n">
        <v>0</v>
      </c>
      <c r="F190" s="169" t="n">
        <v>0</v>
      </c>
      <c r="G190" s="170" t="inlineStr">
        <is>
          <t>—</t>
        </is>
      </c>
      <c r="H190" s="171">
        <f>IFERROR(REPT("█",ROUND((E190/3*50+MIN(F190,20)/20*50),0))&amp;REPT("░",50-ROUND((E190/3*50+MIN(F190,20)/20*50),0)),"░░░░░░░░░░░░░░░░░░░░░░░░░░░░░░░░░░░░░░░░░░░░░░░░░░")</f>
        <v/>
      </c>
    </row>
    <row r="191" ht="30" customHeight="1">
      <c r="B191" s="165" t="inlineStr">
        <is>
          <t xml:space="preserve">  Arrendamento mercantil (leasing) - financeiro vs operacional (CPC 06)</t>
        </is>
      </c>
      <c r="C191" s="166" t="inlineStr">
        <is>
          <t xml:space="preserve">  FCC troca leasing financeiro (reconhece ativo e passivo) com operacional (despesa)</t>
        </is>
      </c>
      <c r="D191" s="167" t="inlineStr">
        <is>
          <t>ALTA</t>
        </is>
      </c>
      <c r="E191" s="168" t="n">
        <v>0</v>
      </c>
      <c r="F191" s="169" t="n">
        <v>0</v>
      </c>
      <c r="G191" s="170" t="inlineStr">
        <is>
          <t>—</t>
        </is>
      </c>
      <c r="H191" s="171">
        <f>IFERROR(REPT("█",ROUND((E191/3*50+MIN(F191,20)/20*50),0))&amp;REPT("░",50-ROUND((E191/3*50+MIN(F191,20)/20*50),0)),"░░░░░░░░░░░░░░░░░░░░░░░░░░░░░░░░░░░░░░░░░░░░░░░░░░")</f>
        <v/>
      </c>
    </row>
    <row r="192" ht="30" customHeight="1">
      <c r="B192" s="165" t="inlineStr">
        <is>
          <t xml:space="preserve">  Investimentos em coligadas e controladas - MEP (CPC 18 e 36)</t>
        </is>
      </c>
      <c r="C192" s="166" t="inlineStr">
        <is>
          <t xml:space="preserve">  FCC cobra que MEP = reconhece proporcionalmente o resultado da investida. Não consolida</t>
        </is>
      </c>
      <c r="D192" s="167" t="inlineStr">
        <is>
          <t>ALTA</t>
        </is>
      </c>
      <c r="E192" s="168" t="n">
        <v>0</v>
      </c>
      <c r="F192" s="169" t="n">
        <v>0</v>
      </c>
      <c r="G192" s="170" t="inlineStr">
        <is>
          <t>—</t>
        </is>
      </c>
      <c r="H192" s="171">
        <f>IFERROR(REPT("█",ROUND((E192/3*50+MIN(F192,20)/20*50),0))&amp;REPT("░",50-ROUND((E192/3*50+MIN(F192,20)/20*50),0)),"░░░░░░░░░░░░░░░░░░░░░░░░░░░░░░░░░░░░░░░░░░░░░░░░░░")</f>
        <v/>
      </c>
    </row>
    <row r="193" ht="30" customHeight="1">
      <c r="B193" s="165" t="inlineStr">
        <is>
          <t xml:space="preserve">  Contabilidade de custos - classificação e métodos de custeio</t>
        </is>
      </c>
      <c r="C193" s="166" t="inlineStr">
        <is>
          <t xml:space="preserve">  FCC troca custeio por absorção (aloca custos fixos) com custeio variável (só custos variáveis)</t>
        </is>
      </c>
      <c r="D193" s="167" t="inlineStr">
        <is>
          <t>ALTA</t>
        </is>
      </c>
      <c r="E193" s="168" t="n">
        <v>0</v>
      </c>
      <c r="F193" s="169" t="n">
        <v>0</v>
      </c>
      <c r="G193" s="170" t="inlineStr">
        <is>
          <t>—</t>
        </is>
      </c>
      <c r="H193" s="171">
        <f>IFERROR(REPT("█",ROUND((E193/3*50+MIN(F193,20)/20*50),0))&amp;REPT("░",50-ROUND((E193/3*50+MIN(F193,20)/20*50),0)),"░░░░░░░░░░░░░░░░░░░░░░░░░░░░░░░░░░░░░░░░░░░░░░░░░░")</f>
        <v/>
      </c>
    </row>
    <row r="194" ht="30" customHeight="1">
      <c r="B194" s="165" t="inlineStr">
        <is>
          <t xml:space="preserve">  Ponto de equilíbrio - contábil, econômico e financeiro</t>
        </is>
      </c>
      <c r="C194" s="166" t="inlineStr">
        <is>
          <t xml:space="preserve">  FCC cobra as três modalidades. PE contábil = receitas igualam custos totais (lucro zero)</t>
        </is>
      </c>
      <c r="D194" s="167" t="inlineStr">
        <is>
          <t>ALTA</t>
        </is>
      </c>
      <c r="E194" s="168" t="n">
        <v>0</v>
      </c>
      <c r="F194" s="169" t="n">
        <v>0</v>
      </c>
      <c r="G194" s="170" t="inlineStr">
        <is>
          <t>—</t>
        </is>
      </c>
      <c r="H194" s="171">
        <f>IFERROR(REPT("█",ROUND((E194/3*50+MIN(F194,20)/20*50),0))&amp;REPT("░",50-ROUND((E194/3*50+MIN(F194,20)/20*50),0)),"░░░░░░░░░░░░░░░░░░░░░░░░░░░░░░░░░░░░░░░░░░░░░░░░░░")</f>
        <v/>
      </c>
    </row>
    <row r="195" ht="22" customHeight="1">
      <c r="B195" s="172" t="inlineStr">
        <is>
          <t xml:space="preserve">  MEDIA — CONTABILIDADE AVANCADA E DE CUSTOS</t>
        </is>
      </c>
      <c r="C195" s="173" t="n"/>
      <c r="D195" s="174">
        <f>IFERROR(TEXT(COUNTIF(D190:D194,"ALTA")/COUNTA(D190:D194),"0%")&amp;" ALTA | "&amp;TEXT(COUNTIF(D190:D194,"MEDIA")/COUNTA(D190:D194),"0%")&amp;" MEDIA","—")</f>
        <v/>
      </c>
      <c r="E195" s="173" t="n"/>
      <c r="F195" s="173" t="n"/>
      <c r="G195" s="173" t="n"/>
      <c r="H195" s="173" t="n"/>
    </row>
    <row r="196" ht="28" customHeight="1">
      <c r="B196" s="163" t="inlineStr">
        <is>
          <t xml:space="preserve">  FINANCAS PUBLICAS     |     6% do edital     |     ~5 questoes</t>
        </is>
      </c>
    </row>
    <row r="197" ht="32" customHeight="1">
      <c r="B197" s="164" t="inlineStr">
        <is>
          <t>ASSUNTO / TOPICO DO EDITAL</t>
        </is>
      </c>
      <c r="C197" s="164" t="inlineStr">
        <is>
          <t>ARMADILHA DA BANCA FCC</t>
        </is>
      </c>
      <c r="D197" s="164" t="inlineStr">
        <is>
          <t>FCC
COBRA</t>
        </is>
      </c>
      <c r="E197" s="164" t="inlineStr">
        <is>
          <t>DOMINIO
(0-3)</t>
        </is>
      </c>
      <c r="F197" s="164" t="inlineStr">
        <is>
          <t>QUESTOES
FEITAS</t>
        </is>
      </c>
      <c r="G197" s="164" t="inlineStr">
        <is>
          <t>ULTIMA
REVISAO</t>
        </is>
      </c>
      <c r="H197" s="164" t="inlineStr">
        <is>
          <t>PROGRESSO
(automatico)</t>
        </is>
      </c>
    </row>
    <row r="198" ht="30" customHeight="1">
      <c r="B198" s="165" t="inlineStr">
        <is>
          <t xml:space="preserve">  Teoria das finanças públicas - funções do Estado</t>
        </is>
      </c>
      <c r="C198" s="166" t="inlineStr">
        <is>
          <t xml:space="preserve">  FCC cobra as 3 funções de Musgrave: alocativa (bens públicos), distributiva (renda) e estabilizadora</t>
        </is>
      </c>
      <c r="D198" s="167" t="inlineStr">
        <is>
          <t>ALTA</t>
        </is>
      </c>
      <c r="E198" s="168" t="n">
        <v>0</v>
      </c>
      <c r="F198" s="169" t="n">
        <v>0</v>
      </c>
      <c r="G198" s="170" t="inlineStr">
        <is>
          <t>—</t>
        </is>
      </c>
      <c r="H198" s="171">
        <f>IFERROR(REPT("█",ROUND((E198/3*50+MIN(F198,20)/20*50),0))&amp;REPT("░",50-ROUND((E198/3*50+MIN(F198,20)/20*50),0)),"░░░░░░░░░░░░░░░░░░░░░░░░░░░░░░░░░░░░░░░░░░░░░░░░░░")</f>
        <v/>
      </c>
    </row>
    <row r="199" ht="30" customHeight="1">
      <c r="B199" s="165" t="inlineStr">
        <is>
          <t xml:space="preserve">  Falhas de mercado - externalidades, bens públicos e informação assimétrica</t>
        </is>
      </c>
      <c r="C199" s="166" t="inlineStr">
        <is>
          <t xml:space="preserve">  FCC cobra que bens públicos têm duas características: não exclusão e não rivalidade</t>
        </is>
      </c>
      <c r="D199" s="167" t="inlineStr">
        <is>
          <t>ALTA</t>
        </is>
      </c>
      <c r="E199" s="168" t="n">
        <v>0</v>
      </c>
      <c r="F199" s="169" t="n">
        <v>0</v>
      </c>
      <c r="G199" s="170" t="inlineStr">
        <is>
          <t>—</t>
        </is>
      </c>
      <c r="H199" s="171">
        <f>IFERROR(REPT("█",ROUND((E199/3*50+MIN(F199,20)/20*50),0))&amp;REPT("░",50-ROUND((E199/3*50+MIN(F199,20)/20*50),0)),"░░░░░░░░░░░░░░░░░░░░░░░░░░░░░░░░░░░░░░░░░░░░░░░░░░")</f>
        <v/>
      </c>
    </row>
    <row r="200" ht="30" customHeight="1">
      <c r="B200" s="165" t="inlineStr">
        <is>
          <t xml:space="preserve">  Déficit público e financiamento - resultado primário vs nominal</t>
        </is>
      </c>
      <c r="C200" s="166" t="inlineStr">
        <is>
          <t xml:space="preserve">  FCC troca resultado primário (sem juros) com nominal (com juros). Primário = esforço fiscal</t>
        </is>
      </c>
      <c r="D200" s="167" t="inlineStr">
        <is>
          <t>ALTA</t>
        </is>
      </c>
      <c r="E200" s="168" t="n">
        <v>0</v>
      </c>
      <c r="F200" s="169" t="n">
        <v>0</v>
      </c>
      <c r="G200" s="170" t="inlineStr">
        <is>
          <t>—</t>
        </is>
      </c>
      <c r="H200" s="171">
        <f>IFERROR(REPT("█",ROUND((E200/3*50+MIN(F200,20)/20*50),0))&amp;REPT("░",50-ROUND((E200/3*50+MIN(F200,20)/20*50),0)),"░░░░░░░░░░░░░░░░░░░░░░░░░░░░░░░░░░░░░░░░░░░░░░░░░░")</f>
        <v/>
      </c>
    </row>
    <row r="201" ht="30" customHeight="1">
      <c r="B201" s="165" t="inlineStr">
        <is>
          <t xml:space="preserve">  Políticas fiscal e monetária - efeitos e interações</t>
        </is>
      </c>
      <c r="C201" s="166" t="inlineStr">
        <is>
          <t xml:space="preserve">  FCC cobra o efeito crowding-out: déficit público eleva juros e reduz investimento privado</t>
        </is>
      </c>
      <c r="D201" s="167" t="inlineStr">
        <is>
          <t>ALTA</t>
        </is>
      </c>
      <c r="E201" s="168" t="n">
        <v>0</v>
      </c>
      <c r="F201" s="169" t="n">
        <v>0</v>
      </c>
      <c r="G201" s="170" t="inlineStr">
        <is>
          <t>—</t>
        </is>
      </c>
      <c r="H201" s="171">
        <f>IFERROR(REPT("█",ROUND((E201/3*50+MIN(F201,20)/20*50),0))&amp;REPT("░",50-ROUND((E201/3*50+MIN(F201,20)/20*50),0)),"░░░░░░░░░░░░░░░░░░░░░░░░░░░░░░░░░░░░░░░░░░░░░░░░░░")</f>
        <v/>
      </c>
    </row>
    <row r="202" ht="30" customHeight="1">
      <c r="B202" s="165" t="inlineStr">
        <is>
          <t xml:space="preserve">  Sistema tributário como instrumento de política econômica</t>
        </is>
      </c>
      <c r="C202" s="166" t="inlineStr">
        <is>
          <t xml:space="preserve">  FCC cobra progressividade (imposto de renda) e regressividade (ICMS sobre consumo)</t>
        </is>
      </c>
      <c r="D202" s="167" t="inlineStr">
        <is>
          <t>MEDIA</t>
        </is>
      </c>
      <c r="E202" s="168" t="n">
        <v>0</v>
      </c>
      <c r="F202" s="169" t="n">
        <v>0</v>
      </c>
      <c r="G202" s="170" t="inlineStr">
        <is>
          <t>—</t>
        </is>
      </c>
      <c r="H202" s="171">
        <f>IFERROR(REPT("█",ROUND((E202/3*50+MIN(F202,20)/20*50),0))&amp;REPT("░",50-ROUND((E202/3*50+MIN(F202,20)/20*50),0)),"░░░░░░░░░░░░░░░░░░░░░░░░░░░░░░░░░░░░░░░░░░░░░░░░░░")</f>
        <v/>
      </c>
    </row>
    <row r="203" ht="22" customHeight="1">
      <c r="B203" s="172" t="inlineStr">
        <is>
          <t xml:space="preserve">  MEDIA — FINANCAS PUBLICAS</t>
        </is>
      </c>
      <c r="C203" s="173" t="n"/>
      <c r="D203" s="174">
        <f>IFERROR(TEXT(COUNTIF(D198:D202,"ALTA")/COUNTA(D198:D202),"0%")&amp;" ALTA | "&amp;TEXT(COUNTIF(D198:D202,"MEDIA")/COUNTA(D198:D202),"0%")&amp;" MEDIA","—")</f>
        <v/>
      </c>
      <c r="E203" s="173" t="n"/>
      <c r="F203" s="173" t="n"/>
      <c r="G203" s="173" t="n"/>
      <c r="H203" s="173" t="n"/>
    </row>
  </sheetData>
  <mergeCells count="25">
    <mergeCell ref="B91:C91"/>
    <mergeCell ref="B165:C165"/>
    <mergeCell ref="B6:H6"/>
    <mergeCell ref="B30:H30"/>
    <mergeCell ref="B71:C71"/>
    <mergeCell ref="B51:H51"/>
    <mergeCell ref="B114:H114"/>
    <mergeCell ref="B130:C130"/>
    <mergeCell ref="B188:H188"/>
    <mergeCell ref="B3:H3"/>
    <mergeCell ref="B148:C148"/>
    <mergeCell ref="E5:H5"/>
    <mergeCell ref="B150:H150"/>
    <mergeCell ref="B93:H93"/>
    <mergeCell ref="B5:D5"/>
    <mergeCell ref="B112:C112"/>
    <mergeCell ref="B180:H180"/>
    <mergeCell ref="B28:C28"/>
    <mergeCell ref="B167:H167"/>
    <mergeCell ref="B2:H2"/>
    <mergeCell ref="B49:C49"/>
    <mergeCell ref="B8:H8"/>
    <mergeCell ref="B132:H132"/>
    <mergeCell ref="B73:H73"/>
    <mergeCell ref="B196:H196"/>
  </mergeCells>
  <conditionalFormatting sqref="E10:E27">
    <cfRule type="cellIs" priority="1" operator="equal" dxfId="0">
      <formula>0</formula>
    </cfRule>
    <cfRule type="cellIs" priority="2" operator="equal" dxfId="1">
      <formula>1</formula>
    </cfRule>
    <cfRule type="cellIs" priority="3" operator="equal" dxfId="2">
      <formula>2</formula>
    </cfRule>
    <cfRule type="cellIs" priority="4" operator="equal" dxfId="3">
      <formula>3</formula>
    </cfRule>
  </conditionalFormatting>
  <conditionalFormatting sqref="D10:D27">
    <cfRule type="cellIs" priority="5" operator="equal" dxfId="4">
      <formula>"ALTA"</formula>
    </cfRule>
    <cfRule type="cellIs" priority="6" operator="equal" dxfId="5">
      <formula>"MEDIA"</formula>
    </cfRule>
    <cfRule type="cellIs" priority="7" operator="equal" dxfId="6">
      <formula>"BAIXA"</formula>
    </cfRule>
  </conditionalFormatting>
  <conditionalFormatting sqref="F10:F27">
    <cfRule type="cellIs" priority="8" operator="between" dxfId="7">
      <formula>1</formula>
      <formula>9</formula>
    </cfRule>
    <cfRule type="cellIs" priority="9" operator="between" dxfId="8">
      <formula>10</formula>
      <formula>19</formula>
    </cfRule>
    <cfRule type="cellIs" priority="10" operator="greaterThanOrEqual" dxfId="9">
      <formula>20</formula>
    </cfRule>
  </conditionalFormatting>
  <conditionalFormatting sqref="E32:E48">
    <cfRule type="cellIs" priority="11" operator="equal" dxfId="0">
      <formula>0</formula>
    </cfRule>
    <cfRule type="cellIs" priority="12" operator="equal" dxfId="1">
      <formula>1</formula>
    </cfRule>
    <cfRule type="cellIs" priority="13" operator="equal" dxfId="2">
      <formula>2</formula>
    </cfRule>
    <cfRule type="cellIs" priority="14" operator="equal" dxfId="3">
      <formula>3</formula>
    </cfRule>
  </conditionalFormatting>
  <conditionalFormatting sqref="D32:D48">
    <cfRule type="cellIs" priority="15" operator="equal" dxfId="4">
      <formula>"ALTA"</formula>
    </cfRule>
    <cfRule type="cellIs" priority="16" operator="equal" dxfId="5">
      <formula>"MEDIA"</formula>
    </cfRule>
    <cfRule type="cellIs" priority="17" operator="equal" dxfId="6">
      <formula>"BAIXA"</formula>
    </cfRule>
  </conditionalFormatting>
  <conditionalFormatting sqref="F32:F48">
    <cfRule type="cellIs" priority="18" operator="between" dxfId="7">
      <formula>1</formula>
      <formula>9</formula>
    </cfRule>
    <cfRule type="cellIs" priority="19" operator="between" dxfId="8">
      <formula>10</formula>
      <formula>19</formula>
    </cfRule>
    <cfRule type="cellIs" priority="20" operator="greaterThanOrEqual" dxfId="9">
      <formula>20</formula>
    </cfRule>
  </conditionalFormatting>
  <conditionalFormatting sqref="E53:E70">
    <cfRule type="cellIs" priority="21" operator="equal" dxfId="0">
      <formula>0</formula>
    </cfRule>
    <cfRule type="cellIs" priority="22" operator="equal" dxfId="1">
      <formula>1</formula>
    </cfRule>
    <cfRule type="cellIs" priority="23" operator="equal" dxfId="2">
      <formula>2</formula>
    </cfRule>
    <cfRule type="cellIs" priority="24" operator="equal" dxfId="3">
      <formula>3</formula>
    </cfRule>
  </conditionalFormatting>
  <conditionalFormatting sqref="D53:D70">
    <cfRule type="cellIs" priority="25" operator="equal" dxfId="4">
      <formula>"ALTA"</formula>
    </cfRule>
    <cfRule type="cellIs" priority="26" operator="equal" dxfId="5">
      <formula>"MEDIA"</formula>
    </cfRule>
    <cfRule type="cellIs" priority="27" operator="equal" dxfId="6">
      <formula>"BAIXA"</formula>
    </cfRule>
  </conditionalFormatting>
  <conditionalFormatting sqref="F53:F70">
    <cfRule type="cellIs" priority="28" operator="between" dxfId="7">
      <formula>1</formula>
      <formula>9</formula>
    </cfRule>
    <cfRule type="cellIs" priority="29" operator="between" dxfId="8">
      <formula>10</formula>
      <formula>19</formula>
    </cfRule>
    <cfRule type="cellIs" priority="30" operator="greaterThanOrEqual" dxfId="9">
      <formula>20</formula>
    </cfRule>
  </conditionalFormatting>
  <conditionalFormatting sqref="E75:E90">
    <cfRule type="cellIs" priority="31" operator="equal" dxfId="0">
      <formula>0</formula>
    </cfRule>
    <cfRule type="cellIs" priority="32" operator="equal" dxfId="1">
      <formula>1</formula>
    </cfRule>
    <cfRule type="cellIs" priority="33" operator="equal" dxfId="2">
      <formula>2</formula>
    </cfRule>
    <cfRule type="cellIs" priority="34" operator="equal" dxfId="3">
      <formula>3</formula>
    </cfRule>
  </conditionalFormatting>
  <conditionalFormatting sqref="D75:D90">
    <cfRule type="cellIs" priority="35" operator="equal" dxfId="4">
      <formula>"ALTA"</formula>
    </cfRule>
    <cfRule type="cellIs" priority="36" operator="equal" dxfId="5">
      <formula>"MEDIA"</formula>
    </cfRule>
    <cfRule type="cellIs" priority="37" operator="equal" dxfId="6">
      <formula>"BAIXA"</formula>
    </cfRule>
  </conditionalFormatting>
  <conditionalFormatting sqref="F75:F90">
    <cfRule type="cellIs" priority="38" operator="between" dxfId="7">
      <formula>1</formula>
      <formula>9</formula>
    </cfRule>
    <cfRule type="cellIs" priority="39" operator="between" dxfId="8">
      <formula>10</formula>
      <formula>19</formula>
    </cfRule>
    <cfRule type="cellIs" priority="40" operator="greaterThanOrEqual" dxfId="9">
      <formula>20</formula>
    </cfRule>
  </conditionalFormatting>
  <conditionalFormatting sqref="E95:E111">
    <cfRule type="cellIs" priority="41" operator="equal" dxfId="0">
      <formula>0</formula>
    </cfRule>
    <cfRule type="cellIs" priority="42" operator="equal" dxfId="1">
      <formula>1</formula>
    </cfRule>
    <cfRule type="cellIs" priority="43" operator="equal" dxfId="2">
      <formula>2</formula>
    </cfRule>
    <cfRule type="cellIs" priority="44" operator="equal" dxfId="3">
      <formula>3</formula>
    </cfRule>
  </conditionalFormatting>
  <conditionalFormatting sqref="D95:D111">
    <cfRule type="cellIs" priority="45" operator="equal" dxfId="4">
      <formula>"ALTA"</formula>
    </cfRule>
    <cfRule type="cellIs" priority="46" operator="equal" dxfId="5">
      <formula>"MEDIA"</formula>
    </cfRule>
    <cfRule type="cellIs" priority="47" operator="equal" dxfId="6">
      <formula>"BAIXA"</formula>
    </cfRule>
  </conditionalFormatting>
  <conditionalFormatting sqref="F95:F111">
    <cfRule type="cellIs" priority="48" operator="between" dxfId="7">
      <formula>1</formula>
      <formula>9</formula>
    </cfRule>
    <cfRule type="cellIs" priority="49" operator="between" dxfId="8">
      <formula>10</formula>
      <formula>19</formula>
    </cfRule>
    <cfRule type="cellIs" priority="50" operator="greaterThanOrEqual" dxfId="9">
      <formula>20</formula>
    </cfRule>
  </conditionalFormatting>
  <conditionalFormatting sqref="E116:E129">
    <cfRule type="cellIs" priority="51" operator="equal" dxfId="0">
      <formula>0</formula>
    </cfRule>
    <cfRule type="cellIs" priority="52" operator="equal" dxfId="1">
      <formula>1</formula>
    </cfRule>
    <cfRule type="cellIs" priority="53" operator="equal" dxfId="2">
      <formula>2</formula>
    </cfRule>
    <cfRule type="cellIs" priority="54" operator="equal" dxfId="3">
      <formula>3</formula>
    </cfRule>
  </conditionalFormatting>
  <conditionalFormatting sqref="D116:D129">
    <cfRule type="cellIs" priority="55" operator="equal" dxfId="4">
      <formula>"ALTA"</formula>
    </cfRule>
    <cfRule type="cellIs" priority="56" operator="equal" dxfId="5">
      <formula>"MEDIA"</formula>
    </cfRule>
    <cfRule type="cellIs" priority="57" operator="equal" dxfId="6">
      <formula>"BAIXA"</formula>
    </cfRule>
  </conditionalFormatting>
  <conditionalFormatting sqref="F116:F129">
    <cfRule type="cellIs" priority="58" operator="between" dxfId="7">
      <formula>1</formula>
      <formula>9</formula>
    </cfRule>
    <cfRule type="cellIs" priority="59" operator="between" dxfId="8">
      <formula>10</formula>
      <formula>19</formula>
    </cfRule>
    <cfRule type="cellIs" priority="60" operator="greaterThanOrEqual" dxfId="9">
      <formula>20</formula>
    </cfRule>
  </conditionalFormatting>
  <conditionalFormatting sqref="E134:E147">
    <cfRule type="cellIs" priority="61" operator="equal" dxfId="0">
      <formula>0</formula>
    </cfRule>
    <cfRule type="cellIs" priority="62" operator="equal" dxfId="1">
      <formula>1</formula>
    </cfRule>
    <cfRule type="cellIs" priority="63" operator="equal" dxfId="2">
      <formula>2</formula>
    </cfRule>
    <cfRule type="cellIs" priority="64" operator="equal" dxfId="3">
      <formula>3</formula>
    </cfRule>
  </conditionalFormatting>
  <conditionalFormatting sqref="D134:D147">
    <cfRule type="cellIs" priority="65" operator="equal" dxfId="4">
      <formula>"ALTA"</formula>
    </cfRule>
    <cfRule type="cellIs" priority="66" operator="equal" dxfId="5">
      <formula>"MEDIA"</formula>
    </cfRule>
    <cfRule type="cellIs" priority="67" operator="equal" dxfId="6">
      <formula>"BAIXA"</formula>
    </cfRule>
  </conditionalFormatting>
  <conditionalFormatting sqref="F134:F147">
    <cfRule type="cellIs" priority="68" operator="between" dxfId="7">
      <formula>1</formula>
      <formula>9</formula>
    </cfRule>
    <cfRule type="cellIs" priority="69" operator="between" dxfId="8">
      <formula>10</formula>
      <formula>19</formula>
    </cfRule>
    <cfRule type="cellIs" priority="70" operator="greaterThanOrEqual" dxfId="9">
      <formula>20</formula>
    </cfRule>
  </conditionalFormatting>
  <conditionalFormatting sqref="E152:E164">
    <cfRule type="cellIs" priority="71" operator="equal" dxfId="0">
      <formula>0</formula>
    </cfRule>
    <cfRule type="cellIs" priority="72" operator="equal" dxfId="1">
      <formula>1</formula>
    </cfRule>
    <cfRule type="cellIs" priority="73" operator="equal" dxfId="2">
      <formula>2</formula>
    </cfRule>
    <cfRule type="cellIs" priority="74" operator="equal" dxfId="3">
      <formula>3</formula>
    </cfRule>
  </conditionalFormatting>
  <conditionalFormatting sqref="D152:D164">
    <cfRule type="cellIs" priority="75" operator="equal" dxfId="4">
      <formula>"ALTA"</formula>
    </cfRule>
    <cfRule type="cellIs" priority="76" operator="equal" dxfId="5">
      <formula>"MEDIA"</formula>
    </cfRule>
    <cfRule type="cellIs" priority="77" operator="equal" dxfId="6">
      <formula>"BAIXA"</formula>
    </cfRule>
  </conditionalFormatting>
  <conditionalFormatting sqref="F152:F164">
    <cfRule type="cellIs" priority="78" operator="between" dxfId="7">
      <formula>1</formula>
      <formula>9</formula>
    </cfRule>
    <cfRule type="cellIs" priority="79" operator="between" dxfId="8">
      <formula>10</formula>
      <formula>19</formula>
    </cfRule>
    <cfRule type="cellIs" priority="80" operator="greaterThanOrEqual" dxfId="9">
      <formula>20</formula>
    </cfRule>
  </conditionalFormatting>
  <dataValidations count="2">
    <dataValidation sqref="E10 E11 E12 E13 E14 E15 E16 E17 E18 E19 E20 E21 E22 E23 E24 E25 E26 E27 E32 E33 E34 E35 E36 E37 E38 E39 E40 E41 E42 E43 E44 E45 E46 E47 E48 E53 E54 E55 E56 E57 E58 E59 E60 E61 E62 E63 E64 E65 E66 E67 E68 E69 E70 E75 E76 E77 E78 E79 E80 E81 E82 E83 E84 E85 E86 E87 E88 E89 E90 E95 E96 E97 E98 E99 E100 E101 E102 E103 E104 E105 E106 E107 E108 E109 E110 E111 E116 E117 E118 E119 E120 E121 E122 E123 E124 E125 E126 E127 E128 E129 E134 E135 E136 E137 E138 E139 E140 E141 E142 E143 E144 E145 E146 E147 E152 E153 E154 E155 E156 E157 E158 E159 E160 E161 E162 E163 E164" showDropDown="0" showInputMessage="0" showErrorMessage="1" allowBlank="1" errorTitle="Invalido" error="Use 0, 1, 2 ou 3" type="whole" operator="between">
      <formula1>0</formula1>
      <formula2>3</formula2>
    </dataValidation>
    <dataValidation sqref="D10 D11 D12 D13 D14 D15 D16 D17 D18 D19 D20 D21 D22 D23 D24 D25 D26 D27 D32 D33 D34 D35 D36 D37 D38 D39 D40 D41 D42 D43 D44 D45 D46 D47 D48 D53 D54 D55 D56 D57 D58 D59 D60 D61 D62 D63 D64 D65 D66 D67 D68 D69 D70 D75 D76 D77 D78 D79 D80 D81 D82 D83 D84 D85 D86 D87 D88 D89 D90 D95 D96 D97 D98 D99 D100 D101 D102 D103 D104 D105 D106 D107 D108 D109 D110 D111 D116 D117 D118 D119 D120 D121 D122 D123 D124 D125 D126 D127 D128 D129 D134 D135 D136 D137 D138 D139 D140 D141 D142 D143 D144 D145 D146 D147 D152 D153 D154 D155 D156 D157 D158 D159 D160 D161 D162 D163 D164" showDropDown="0" showInputMessage="0" showErrorMessage="0" allowBlank="1" type="list">
      <formula1>"ALTA,MEDIA,BAIXA"</formula1>
    </dataValidation>
  </dataValidations>
  <pageMargins left="0.75" right="0.75" top="1" bottom="1" header="0.5" footer="0.5"/>
</worksheet>
</file>

<file path=xl/worksheets/sheet3.xml><?xml version="1.0" encoding="utf-8"?>
<worksheet xmlns="http://schemas.openxmlformats.org/spreadsheetml/2006/main">
  <sheetPr>
    <tabColor rgb="FF2A8A7E"/>
    <outlinePr summaryBelow="1" summaryRight="1"/>
    <pageSetUpPr/>
  </sheetPr>
  <dimension ref="B2:H35"/>
  <sheetViews>
    <sheetView showGridLines="0" workbookViewId="0">
      <selection activeCell="A1" sqref="A1"/>
    </sheetView>
  </sheetViews>
  <sheetFormatPr baseColWidth="8" defaultRowHeight="15"/>
  <cols>
    <col width="1.5" customWidth="1" min="1" max="1"/>
    <col width="28" customWidth="1" min="2" max="2"/>
    <col width="14" customWidth="1" min="3" max="3"/>
    <col width="24" customWidth="1" min="4" max="4"/>
    <col width="13" customWidth="1" min="5" max="5"/>
    <col width="14" customWidth="1" min="6" max="6"/>
    <col width="16" customWidth="1" min="7" max="7"/>
    <col width="16" customWidth="1" min="8" max="8"/>
    <col width="1.5" customWidth="1" min="9" max="9"/>
  </cols>
  <sheetData>
    <row r="1" ht="10" customHeight="1"/>
    <row r="2" ht="48" customHeight="1">
      <c r="B2" s="1" t="inlineStr">
        <is>
          <t xml:space="preserve">  DASHBOARD GERAL — PROGRESSO DE ESTUDOS  |  SEFAZ-CE B02 TI  |  Rota SEFAZ CE</t>
        </is>
      </c>
    </row>
    <row r="3" ht="20" customHeight="1">
      <c r="B3" s="2" t="inlineStr">
        <is>
          <t xml:space="preserve">  FCC 2026  |  Provas 01-02/08/2026  |  Atualizado automaticamente a cada preenchimento nas abas P1 e P2</t>
        </is>
      </c>
    </row>
    <row r="4" ht="14" customHeight="1"/>
    <row r="5" ht="18" customHeight="1">
      <c r="B5" s="99" t="inlineStr">
        <is>
          <t xml:space="preserve">  COMO LER O DASHBOARD  |  Progresso = (Dominio/3 x 50%) + (Questoes/20 x 50%)  |  P2 tem peso 2 na prova — afeta o calculo do progresso geral</t>
        </is>
      </c>
    </row>
    <row r="6" ht="54" customHeight="1">
      <c r="B6" s="100" t="inlineStr">
        <is>
          <t xml:space="preserve">  P1 - CONHECIMENTOS GERAIS
  Dia 01/08 (tarde) | Peso 1
  LP + RL + DC + DA + Etica
  ~70 assuntos no total
  Preencha na aba P1</t>
        </is>
      </c>
      <c r="C6" s="159" t="n"/>
      <c r="D6" s="160" t="n"/>
      <c r="E6" s="101" t="inlineStr">
        <is>
          <t xml:space="preserve">  P2 - CONHECIMENTOS TI
  Dia 02/08 (manha) | PESO 2 (vale o dobro!)
  SI + BD + Redes + Arq + ES + Gov + SO + Leg
  ~110 assuntos no total
  Preencha na aba P2</t>
        </is>
      </c>
      <c r="F6" s="159" t="n"/>
      <c r="G6" s="159" t="n"/>
      <c r="H6" s="175" t="n"/>
    </row>
    <row r="7" ht="10" customHeight="1"/>
    <row r="8" ht="22" customHeight="1">
      <c r="B8" s="102" t="inlineStr">
        <is>
          <t xml:space="preserve">  PROGRESSO GERAL (P2 pesa 2x)</t>
        </is>
      </c>
      <c r="D8" s="103" t="inlineStr">
        <is>
          <t xml:space="preserve">  PROGRESSO P1 (Gerais)</t>
        </is>
      </c>
      <c r="F8" s="104" t="inlineStr">
        <is>
          <t xml:space="preserve">  PROGRESSO P2 (TI - peso 2)</t>
        </is>
      </c>
      <c r="H8" s="105" t="inlineStr">
        <is>
          <t xml:space="preserve">  ASSUNTOS 100%</t>
        </is>
      </c>
    </row>
    <row r="9" ht="46" customHeight="1">
      <c r="B9" s="106">
        <f>IFERROR(TEXT((AVERAGE((AVERAGE('P1 - Conhecimentos Gerais'!E10:E26)/3*50+MIN(AVERAGE('P1 - Conhecimentos Gerais'!F10:F26),20)/20*50)/100,(AVERAGE('P1 - Conhecimentos Gerais'!E31:E44)/3*50+MIN(AVERAGE('P1 - Conhecimentos Gerais'!F31:F44),20)/20*50)/100,(AVERAGE('P1 - Conhecimentos Gerais'!E49:E66)/3*50+MIN(AVERAGE('P1 - Conhecimentos Gerais'!F49:F66),20)/20*50)/100,(AVERAGE('P1 - Conhecimentos Gerais'!E71:E88)/3*50+MIN(AVERAGE('P1 - Conhecimentos Gerais'!F71:F88),20)/20*50)/100,(AVERAGE('P1 - Conhecimentos Gerais'!E93:E105)/3*50+MIN(AVERAGE('P1 - Conhecimentos Gerais'!F93:F105),20)/20*50)/100)*1+AVERAGE((AVERAGE('P2 - Conhecimentos TI'!E10:E27)/3*50+MIN(AVERAGE('P2 - Conhecimentos TI'!F10:F27),20)/20*50)/100,(AVERAGE('P2 - Conhecimentos TI'!E32:E48)/3*50+MIN(AVERAGE('P2 - Conhecimentos TI'!F32:F48),20)/20*50)/100,(AVERAGE('P2 - Conhecimentos TI'!E53:E70)/3*50+MIN(AVERAGE('P2 - Conhecimentos TI'!F53:F70),20)/20*50)/100,(AVERAGE('P2 - Conhecimentos TI'!E75:E90)/3*50+MIN(AVERAGE('P2 - Conhecimentos TI'!F75:F90),20)/20*50)/100,(AVERAGE('P2 - Conhecimentos TI'!E95:E111)/3*50+MIN(AVERAGE('P2 - Conhecimentos TI'!F95:F111),20)/20*50)/100,(AVERAGE('P2 - Conhecimentos TI'!E116:E129)/3*50+MIN(AVERAGE('P2 - Conhecimentos TI'!F116:F129),20)/20*50)/100,(AVERAGE('P2 - Conhecimentos TI'!E134:E147)/3*50+MIN(AVERAGE('P2 - Conhecimentos TI'!F134:F147),20)/20*50)/100,(AVERAGE('P2 - Conhecimentos TI'!E152:E164)/3*50+MIN(AVERAGE('P2 - Conhecimentos TI'!F152:F164),20)/20*50)/100)*2)/3,"0%"),"0%")</f>
        <v/>
      </c>
      <c r="D9" s="107">
        <f>IFERROR(TEXT(AVERAGE((AVERAGE('P1 - Conhecimentos Gerais'!E10:E26)/3*50+MIN(AVERAGE('P1 - Conhecimentos Gerais'!F10:F26),20)/20*50)/100,(AVERAGE('P1 - Conhecimentos Gerais'!E31:E44)/3*50+MIN(AVERAGE('P1 - Conhecimentos Gerais'!F31:F44),20)/20*50)/100,(AVERAGE('P1 - Conhecimentos Gerais'!E49:E66)/3*50+MIN(AVERAGE('P1 - Conhecimentos Gerais'!F49:F66),20)/20*50)/100,(AVERAGE('P1 - Conhecimentos Gerais'!E71:E88)/3*50+MIN(AVERAGE('P1 - Conhecimentos Gerais'!F71:F88),20)/20*50)/100,(AVERAGE('P1 - Conhecimentos Gerais'!E93:E105)/3*50+MIN(AVERAGE('P1 - Conhecimentos Gerais'!F93:F105),20)/20*50)/100),"0%"),"0%")</f>
        <v/>
      </c>
      <c r="F9" s="108">
        <f>IFERROR(TEXT(AVERAGE((AVERAGE('P2 - Conhecimentos TI'!E10:E27)/3*50+MIN(AVERAGE('P2 - Conhecimentos TI'!F10:F27),20)/20*50)/100,(AVERAGE('P2 - Conhecimentos TI'!E32:E48)/3*50+MIN(AVERAGE('P2 - Conhecimentos TI'!F32:F48),20)/20*50)/100,(AVERAGE('P2 - Conhecimentos TI'!E53:E70)/3*50+MIN(AVERAGE('P2 - Conhecimentos TI'!F53:F70),20)/20*50)/100,(AVERAGE('P2 - Conhecimentos TI'!E75:E90)/3*50+MIN(AVERAGE('P2 - Conhecimentos TI'!F75:F90),20)/20*50)/100,(AVERAGE('P2 - Conhecimentos TI'!E95:E111)/3*50+MIN(AVERAGE('P2 - Conhecimentos TI'!F95:F111),20)/20*50)/100,(AVERAGE('P2 - Conhecimentos TI'!E116:E129)/3*50+MIN(AVERAGE('P2 - Conhecimentos TI'!F116:F129),20)/20*50)/100,(AVERAGE('P2 - Conhecimentos TI'!E134:E147)/3*50+MIN(AVERAGE('P2 - Conhecimentos TI'!F134:F147),20)/20*50)/100,(AVERAGE('P2 - Conhecimentos TI'!E152:E164)/3*50+MIN(AVERAGE('P2 - Conhecimentos TI'!F152:F164),20)/20*50)/100),"0%"),"0%")</f>
        <v/>
      </c>
      <c r="H9" s="109">
        <f>IFERROR(COUNTIFS('P1 - Conhecimentos Gerais'!E10:E26,3,'P1 - Conhecimentos Gerais'!F10:F26,"&gt;="&amp;20)+COUNTIFS('P1 - Conhecimentos Gerais'!E31:E44,3,'P1 - Conhecimentos Gerais'!F31:F44,"&gt;="&amp;20)+COUNTIFS('P1 - Conhecimentos Gerais'!E49:E66,3,'P1 - Conhecimentos Gerais'!F49:F66,"&gt;="&amp;20)+COUNTIFS('P1 - Conhecimentos Gerais'!E71:E88,3,'P1 - Conhecimentos Gerais'!F71:F88,"&gt;="&amp;20)+COUNTIFS('P1 - Conhecimentos Gerais'!E93:E105,3,'P1 - Conhecimentos Gerais'!F93:F105,"&gt;="&amp;20)+COUNTIFS('P2 - Conhecimentos TI'!E10:E27,3,'P2 - Conhecimentos TI'!F10:F27,"&gt;="&amp;20)+COUNTIFS('P2 - Conhecimentos TI'!E32:E48,3,'P2 - Conhecimentos TI'!F32:F48,"&gt;="&amp;20)+COUNTIFS('P2 - Conhecimentos TI'!E53:E70,3,'P2 - Conhecimentos TI'!F53:F70,"&gt;="&amp;20)+COUNTIFS('P2 - Conhecimentos TI'!E75:E90,3,'P2 - Conhecimentos TI'!F75:F90,"&gt;="&amp;20)+COUNTIFS('P2 - Conhecimentos TI'!E95:E111,3,'P2 - Conhecimentos TI'!F95:F111,"&gt;="&amp;20)+COUNTIFS('P2 - Conhecimentos TI'!E116:E129,3,'P2 - Conhecimentos TI'!F116:F129,"&gt;="&amp;20)+COUNTIFS('P2 - Conhecimentos TI'!E134:E147,3,'P2 - Conhecimentos TI'!F134:F147,"&gt;="&amp;20)+COUNTIFS('P2 - Conhecimentos TI'!E152:E164,3,'P2 - Conhecimentos TI'!F152:F164,"&gt;="&amp;20),0)</f>
        <v/>
      </c>
    </row>
    <row r="10" ht="20" customHeight="1">
      <c r="B10" s="110" t="inlineStr">
        <is>
          <t xml:space="preserve">  P2 tem peso 2 na prova real</t>
        </is>
      </c>
      <c r="D10" s="111" t="inlineStr">
        <is>
          <t xml:space="preserve">  Dia 01/08 | 80 questoes | Peso 1</t>
        </is>
      </c>
      <c r="F10" s="112" t="inlineStr">
        <is>
          <t xml:space="preserve">  Dia 02/08 | 80 questoes | Peso 2</t>
        </is>
      </c>
      <c r="H10" s="113" t="inlineStr">
        <is>
          <t xml:space="preserve">  de 207 assuntos</t>
        </is>
      </c>
    </row>
    <row r="11" ht="14" customHeight="1"/>
    <row r="12" ht="22" customHeight="1">
      <c r="B12" s="114" t="inlineStr">
        <is>
          <t xml:space="preserve">  P1 — PROGRESSO POR DISCIPLINA (Conhecimentos Gerais)</t>
        </is>
      </c>
    </row>
    <row r="13" ht="30" customHeight="1">
      <c r="B13" s="115" t="inlineStr">
        <is>
          <t>DISCIPLINA</t>
        </is>
      </c>
      <c r="C13" s="116" t="inlineStr">
        <is>
          <t>PESO</t>
        </is>
      </c>
      <c r="D13" s="116" t="inlineStr">
        <is>
          <t>BARRA DE PROGRESSO</t>
        </is>
      </c>
      <c r="E13" s="116" t="inlineStr">
        <is>
          <t>PROG%</t>
        </is>
      </c>
      <c r="F13" s="116" t="inlineStr">
        <is>
          <t>DOM.MEDIO</t>
        </is>
      </c>
      <c r="G13" s="116" t="inlineStr">
        <is>
          <t>QUESTOES</t>
        </is>
      </c>
      <c r="H13" s="116" t="inlineStr">
        <is>
          <t>STATUS</t>
        </is>
      </c>
    </row>
    <row r="14" ht="26" customHeight="1">
      <c r="B14" s="117" t="inlineStr">
        <is>
          <t xml:space="preserve">  Lingua Portuguesa</t>
        </is>
      </c>
      <c r="C14" s="118" t="inlineStr">
        <is>
          <t>P1  13%</t>
        </is>
      </c>
      <c r="D14" s="119">
        <f>IFERROR(REPT("█",ROUND((AVERAGE('P1 - Conhecimentos Gerais'!E10:E26)/3*50+MIN(MIN(AVERAGE('P1 - Conhecimentos Gerais'!F10:F26),20),20)/20*50)/10,0))&amp;REPT("░",10-ROUND((AVERAGE('P1 - Conhecimentos Gerais'!E10:E26)/3*50+MIN(MIN(AVERAGE('P1 - Conhecimentos Gerais'!F10:F26),20),20)/20*50)/10,0))&amp;"  "&amp;TEXT((AVERAGE('P1 - Conhecimentos Gerais'!E10:E26)/3*50+MIN(MIN(AVERAGE('P1 - Conhecimentos Gerais'!F10:F26),20),20)/20*50)/100,"0%"),"░░░░░░░░░░  0%")</f>
        <v/>
      </c>
      <c r="E14" s="120">
        <f>IFERROR(TEXT((AVERAGE('P1 - Conhecimentos Gerais'!E10:E26)/3*50+MIN(AVERAGE('P1 - Conhecimentos Gerais'!F10:F26),20)/20*50)/100,"0%"),"0%")</f>
        <v/>
      </c>
      <c r="F14" s="121">
        <f>IFERROR(ROUND(AVERAGE('P1 - Conhecimentos Gerais'!E10:E26),1)&amp;" / 3","—")</f>
        <v/>
      </c>
      <c r="G14" s="122">
        <f>IFERROR(SUM('P1 - Conhecimentos Gerais'!F10:F26)&amp;" / 340","—")</f>
        <v/>
      </c>
      <c r="H14" s="123">
        <f>IFERROR(IF((AVERAGE('P1 - Conhecimentos Gerais'!E10:E26)/3*50+MIN(MIN(AVERAGE('P1 - Conhecimentos Gerais'!F10:F26),20),20)/20*50)/100&gt;=0.9,"Dominou",IF((AVERAGE('P1 - Conhecimentos Gerais'!E10:E26)/3*50+MIN(MIN(AVERAGE('P1 - Conhecimentos Gerais'!F10:F26),20),20)/20*50)/100&gt;=0.5,"Em andamento",IF((AVERAGE('P1 - Conhecimentos Gerais'!E10:E26)/3*50+MIN(MIN(AVERAGE('P1 - Conhecimentos Gerais'!F10:F26),20),20)/20*50)/100&gt;0,"Iniciando","Nao iniciado"))),"Nao iniciado")</f>
        <v/>
      </c>
    </row>
    <row r="15" ht="26" customHeight="1">
      <c r="B15" s="124" t="inlineStr">
        <is>
          <t xml:space="preserve">  Raciocinio Logico</t>
        </is>
      </c>
      <c r="C15" s="125" t="inlineStr">
        <is>
          <t>P1  10%</t>
        </is>
      </c>
      <c r="D15" s="126">
        <f>IFERROR(REPT("█",ROUND((AVERAGE('P1 - Conhecimentos Gerais'!E31:E44)/3*50+MIN(MIN(AVERAGE('P1 - Conhecimentos Gerais'!F31:F44),20),20)/20*50)/10,0))&amp;REPT("░",10-ROUND((AVERAGE('P1 - Conhecimentos Gerais'!E31:E44)/3*50+MIN(MIN(AVERAGE('P1 - Conhecimentos Gerais'!F31:F44),20),20)/20*50)/10,0))&amp;"  "&amp;TEXT((AVERAGE('P1 - Conhecimentos Gerais'!E31:E44)/3*50+MIN(MIN(AVERAGE('P1 - Conhecimentos Gerais'!F31:F44),20),20)/20*50)/100,"0%"),"░░░░░░░░░░  0%")</f>
        <v/>
      </c>
      <c r="E15" s="127">
        <f>IFERROR(TEXT((AVERAGE('P1 - Conhecimentos Gerais'!E31:E44)/3*50+MIN(AVERAGE('P1 - Conhecimentos Gerais'!F31:F44),20)/20*50)/100,"0%"),"0%")</f>
        <v/>
      </c>
      <c r="F15" s="128">
        <f>IFERROR(ROUND(AVERAGE('P1 - Conhecimentos Gerais'!E31:E44),1)&amp;" / 3","—")</f>
        <v/>
      </c>
      <c r="G15" s="129">
        <f>IFERROR(SUM('P1 - Conhecimentos Gerais'!F31:F44)&amp;" / 280","—")</f>
        <v/>
      </c>
      <c r="H15" s="130">
        <f>IFERROR(IF((AVERAGE('P1 - Conhecimentos Gerais'!E31:E44)/3*50+MIN(MIN(AVERAGE('P1 - Conhecimentos Gerais'!F31:F44),20),20)/20*50)/100&gt;=0.9,"Dominou",IF((AVERAGE('P1 - Conhecimentos Gerais'!E31:E44)/3*50+MIN(MIN(AVERAGE('P1 - Conhecimentos Gerais'!F31:F44),20),20)/20*50)/100&gt;=0.5,"Em andamento",IF((AVERAGE('P1 - Conhecimentos Gerais'!E31:E44)/3*50+MIN(MIN(AVERAGE('P1 - Conhecimentos Gerais'!F31:F44),20),20)/20*50)/100&gt;0,"Iniciando","Nao iniciado"))),"Nao iniciado")</f>
        <v/>
      </c>
    </row>
    <row r="16" ht="26" customHeight="1">
      <c r="B16" s="131" t="inlineStr">
        <is>
          <t xml:space="preserve">  Dir. Constitucional</t>
        </is>
      </c>
      <c r="C16" s="118" t="inlineStr">
        <is>
          <t>P1  11%</t>
        </is>
      </c>
      <c r="D16" s="119">
        <f>IFERROR(REPT("█",ROUND((AVERAGE('P1 - Conhecimentos Gerais'!E49:E66)/3*50+MIN(MIN(AVERAGE('P1 - Conhecimentos Gerais'!F49:F66),20),20)/20*50)/10,0))&amp;REPT("░",10-ROUND((AVERAGE('P1 - Conhecimentos Gerais'!E49:E66)/3*50+MIN(MIN(AVERAGE('P1 - Conhecimentos Gerais'!F49:F66),20),20)/20*50)/10,0))&amp;"  "&amp;TEXT((AVERAGE('P1 - Conhecimentos Gerais'!E49:E66)/3*50+MIN(MIN(AVERAGE('P1 - Conhecimentos Gerais'!F49:F66),20),20)/20*50)/100,"0%"),"░░░░░░░░░░  0%")</f>
        <v/>
      </c>
      <c r="E16" s="120">
        <f>IFERROR(TEXT((AVERAGE('P1 - Conhecimentos Gerais'!E49:E66)/3*50+MIN(AVERAGE('P1 - Conhecimentos Gerais'!F49:F66),20)/20*50)/100,"0%"),"0%")</f>
        <v/>
      </c>
      <c r="F16" s="121">
        <f>IFERROR(ROUND(AVERAGE('P1 - Conhecimentos Gerais'!E49:E66),1)&amp;" / 3","—")</f>
        <v/>
      </c>
      <c r="G16" s="122">
        <f>IFERROR(SUM('P1 - Conhecimentos Gerais'!F49:F66)&amp;" / 360","—")</f>
        <v/>
      </c>
      <c r="H16" s="123">
        <f>IFERROR(IF((AVERAGE('P1 - Conhecimentos Gerais'!E49:E66)/3*50+MIN(MIN(AVERAGE('P1 - Conhecimentos Gerais'!F49:F66),20),20)/20*50)/100&gt;=0.9,"Dominou",IF((AVERAGE('P1 - Conhecimentos Gerais'!E49:E66)/3*50+MIN(MIN(AVERAGE('P1 - Conhecimentos Gerais'!F49:F66),20),20)/20*50)/100&gt;=0.5,"Em andamento",IF((AVERAGE('P1 - Conhecimentos Gerais'!E49:E66)/3*50+MIN(MIN(AVERAGE('P1 - Conhecimentos Gerais'!F49:F66),20),20)/20*50)/100&gt;0,"Iniciando","Nao iniciado"))),"Nao iniciado")</f>
        <v/>
      </c>
    </row>
    <row r="17" ht="26" customHeight="1">
      <c r="B17" s="132" t="inlineStr">
        <is>
          <t xml:space="preserve">  Dir. Administrativo</t>
        </is>
      </c>
      <c r="C17" s="125" t="inlineStr">
        <is>
          <t>P1  11%</t>
        </is>
      </c>
      <c r="D17" s="126">
        <f>IFERROR(REPT("█",ROUND((AVERAGE('P1 - Conhecimentos Gerais'!E71:E88)/3*50+MIN(MIN(AVERAGE('P1 - Conhecimentos Gerais'!F71:F88),20),20)/20*50)/10,0))&amp;REPT("░",10-ROUND((AVERAGE('P1 - Conhecimentos Gerais'!E71:E88)/3*50+MIN(MIN(AVERAGE('P1 - Conhecimentos Gerais'!F71:F88),20),20)/20*50)/10,0))&amp;"  "&amp;TEXT((AVERAGE('P1 - Conhecimentos Gerais'!E71:E88)/3*50+MIN(MIN(AVERAGE('P1 - Conhecimentos Gerais'!F71:F88),20),20)/20*50)/100,"0%"),"░░░░░░░░░░  0%")</f>
        <v/>
      </c>
      <c r="E17" s="127">
        <f>IFERROR(TEXT((AVERAGE('P1 - Conhecimentos Gerais'!E71:E88)/3*50+MIN(AVERAGE('P1 - Conhecimentos Gerais'!F71:F88),20)/20*50)/100,"0%"),"0%")</f>
        <v/>
      </c>
      <c r="F17" s="128">
        <f>IFERROR(ROUND(AVERAGE('P1 - Conhecimentos Gerais'!E71:E88),1)&amp;" / 3","—")</f>
        <v/>
      </c>
      <c r="G17" s="129">
        <f>IFERROR(SUM('P1 - Conhecimentos Gerais'!F71:F88)&amp;" / 360","—")</f>
        <v/>
      </c>
      <c r="H17" s="130">
        <f>IFERROR(IF((AVERAGE('P1 - Conhecimentos Gerais'!E71:E88)/3*50+MIN(MIN(AVERAGE('P1 - Conhecimentos Gerais'!F71:F88),20),20)/20*50)/100&gt;=0.9,"Dominou",IF((AVERAGE('P1 - Conhecimentos Gerais'!E71:E88)/3*50+MIN(MIN(AVERAGE('P1 - Conhecimentos Gerais'!F71:F88),20),20)/20*50)/100&gt;=0.5,"Em andamento",IF((AVERAGE('P1 - Conhecimentos Gerais'!E71:E88)/3*50+MIN(MIN(AVERAGE('P1 - Conhecimentos Gerais'!F71:F88),20),20)/20*50)/100&gt;0,"Iniciando","Nao iniciado"))),"Nao iniciado")</f>
        <v/>
      </c>
    </row>
    <row r="18" ht="26" customHeight="1">
      <c r="B18" s="133" t="inlineStr">
        <is>
          <t xml:space="preserve">  Etica Serv. Publico</t>
        </is>
      </c>
      <c r="C18" s="118" t="inlineStr">
        <is>
          <t>P1   6%</t>
        </is>
      </c>
      <c r="D18" s="119">
        <f>IFERROR(REPT("█",ROUND((AVERAGE('P1 - Conhecimentos Gerais'!E93:E105)/3*50+MIN(MIN(AVERAGE('P1 - Conhecimentos Gerais'!F93:F105),20),20)/20*50)/10,0))&amp;REPT("░",10-ROUND((AVERAGE('P1 - Conhecimentos Gerais'!E93:E105)/3*50+MIN(MIN(AVERAGE('P1 - Conhecimentos Gerais'!F93:F105),20),20)/20*50)/10,0))&amp;"  "&amp;TEXT((AVERAGE('P1 - Conhecimentos Gerais'!E93:E105)/3*50+MIN(MIN(AVERAGE('P1 - Conhecimentos Gerais'!F93:F105),20),20)/20*50)/100,"0%"),"░░░░░░░░░░  0%")</f>
        <v/>
      </c>
      <c r="E18" s="120">
        <f>IFERROR(TEXT((AVERAGE('P1 - Conhecimentos Gerais'!E93:E105)/3*50+MIN(AVERAGE('P1 - Conhecimentos Gerais'!F93:F105),20)/20*50)/100,"0%"),"0%")</f>
        <v/>
      </c>
      <c r="F18" s="121">
        <f>IFERROR(ROUND(AVERAGE('P1 - Conhecimentos Gerais'!E93:E105),1)&amp;" / 3","—")</f>
        <v/>
      </c>
      <c r="G18" s="122">
        <f>IFERROR(SUM('P1 - Conhecimentos Gerais'!F93:F105)&amp;" / 260","—")</f>
        <v/>
      </c>
      <c r="H18" s="123">
        <f>IFERROR(IF((AVERAGE('P1 - Conhecimentos Gerais'!E93:E105)/3*50+MIN(MIN(AVERAGE('P1 - Conhecimentos Gerais'!F93:F105),20),20)/20*50)/100&gt;=0.9,"Dominou",IF((AVERAGE('P1 - Conhecimentos Gerais'!E93:E105)/3*50+MIN(MIN(AVERAGE('P1 - Conhecimentos Gerais'!F93:F105),20),20)/20*50)/100&gt;=0.5,"Em andamento",IF((AVERAGE('P1 - Conhecimentos Gerais'!E93:E105)/3*50+MIN(MIN(AVERAGE('P1 - Conhecimentos Gerais'!F93:F105),20),20)/20*50)/100&gt;0,"Iniciando","Nao iniciado"))),"Nao iniciado")</f>
        <v/>
      </c>
    </row>
    <row r="19" ht="24" customHeight="1">
      <c r="B19" s="134" t="inlineStr">
        <is>
          <t xml:space="preserve">  MEDIA P1 (Peso 1)</t>
        </is>
      </c>
      <c r="C19" s="160" t="n"/>
      <c r="D19" s="136">
        <f>IFERROR(REPT("█",ROUND(((AVERAGE(P1-Conhecimentos Gerais!E10:E26),AVERAGE(P1-Conhecimentos Gerais!E31:E44),AVERAGE(P1-Conhecimentos Gerais!E49:E66),AVERAGE(P1-Conhecimentos Gerais!E71:E88),AVERAGE(P1-Conhecimentos Gerais!E93:E105))/5/3*50+MIN((MIN(AVERAGE("P1-Conhecimentos Gerais"!F10:F105),20)),20)/20*50)/10,0))&amp;REPT("░",10-ROUND(((AVERAGE(P1-Conhecimentos Gerais!E10:E26),AVERAGE(P1-Conhecimentos Gerais!E31:E44),AVERAGE(P1-Conhecimentos Gerais!E49:E66),AVERAGE(P1-Conhecimentos Gerais!E71:E88),AVERAGE(P1-Conhecimentos Gerais!E93:E105))/5/3*50+MIN((MIN(AVERAGE("P1-Conhecimentos Gerais"!F10:F105),20)),20)/20*50)/10,0))&amp;"  "&amp;TEXT(((AVERAGE(P1-Conhecimentos Gerais!E10:E26),AVERAGE(P1-Conhecimentos Gerais!E31:E44),AVERAGE(P1-Conhecimentos Gerais!E49:E66),AVERAGE(P1-Conhecimentos Gerais!E71:E88),AVERAGE(P1-Conhecimentos Gerais!E93:E105))/5/3*50+MIN((MIN(AVERAGE("P1-Conhecimentos Gerais"!F10:F105),20)),20)/20*50)/100,"0%"),"░░░░░░░░░░  0%")</f>
        <v/>
      </c>
      <c r="E19" s="137">
        <f>IFERROR(TEXT(AVERAGE((AVERAGE('P1 - Conhecimentos Gerais'!E10:E26)/3*50+MIN(AVERAGE('P1 - Conhecimentos Gerais'!F10:F26),20)/20*50)/100,(AVERAGE('P1 - Conhecimentos Gerais'!E31:E44)/3*50+MIN(AVERAGE('P1 - Conhecimentos Gerais'!F31:F44),20)/20*50)/100,(AVERAGE('P1 - Conhecimentos Gerais'!E49:E66)/3*50+MIN(AVERAGE('P1 - Conhecimentos Gerais'!F49:F66),20)/20*50)/100,(AVERAGE('P1 - Conhecimentos Gerais'!E71:E88)/3*50+MIN(AVERAGE('P1 - Conhecimentos Gerais'!F71:F88),20)/20*50)/100,(AVERAGE('P1 - Conhecimentos Gerais'!E93:E105)/3*50+MIN(AVERAGE('P1 - Conhecimentos Gerais'!F93:F105),20)/20*50)/100),"0%"),"0%")</f>
        <v/>
      </c>
      <c r="F19" s="138">
        <f>IFERROR(SUM('P1 - Conhecimentos Gerais'!F10:F26)+SUM('P1 - Conhecimentos Gerais'!F31:F44)+SUM('P1 - Conhecimentos Gerais'!F49:F66)+SUM('P1 - Conhecimentos Gerais'!F71:F88)+SUM('P1 - Conhecimentos Gerais'!F93:F105)&amp;" questoes","—")</f>
        <v/>
      </c>
      <c r="G19" s="135" t="n"/>
      <c r="H19" s="135" t="n"/>
    </row>
    <row r="20" ht="14" customHeight="1"/>
    <row r="21" ht="22" customHeight="1">
      <c r="B21" s="139" t="inlineStr">
        <is>
          <t xml:space="preserve">  P2 — PROGRESSO POR DISCIPLINA (Conhecimentos Especificos TI - PESO 2)</t>
        </is>
      </c>
    </row>
    <row r="22" ht="30" customHeight="1">
      <c r="B22" s="115" t="inlineStr">
        <is>
          <t>DISCIPLINA</t>
        </is>
      </c>
      <c r="C22" s="116" t="inlineStr">
        <is>
          <t>PESO</t>
        </is>
      </c>
      <c r="D22" s="116" t="inlineStr">
        <is>
          <t>BARRA DE PROGRESSO</t>
        </is>
      </c>
      <c r="E22" s="116" t="inlineStr">
        <is>
          <t>PROG%</t>
        </is>
      </c>
      <c r="F22" s="116" t="inlineStr">
        <is>
          <t>DOM.MEDIO</t>
        </is>
      </c>
      <c r="G22" s="116" t="inlineStr">
        <is>
          <t>QUESTOES</t>
        </is>
      </c>
      <c r="H22" s="116" t="inlineStr">
        <is>
          <t>STATUS</t>
        </is>
      </c>
    </row>
    <row r="23" ht="26" customHeight="1">
      <c r="B23" s="140" t="inlineStr">
        <is>
          <t xml:space="preserve">  Seguranca da Informacao</t>
        </is>
      </c>
      <c r="C23" s="141" t="inlineStr">
        <is>
          <t>P2  x2</t>
        </is>
      </c>
      <c r="D23" s="119">
        <f>IFERROR(REPT("█",ROUND((AVERAGE('P2 - Conhecimentos TI'!E10:E27)/3*50+MIN(MIN(AVERAGE('P2 - Conhecimentos TI'!F10:F27),20),20)/20*50)/10,0))&amp;REPT("░",10-ROUND((AVERAGE('P2 - Conhecimentos TI'!E10:E27)/3*50+MIN(MIN(AVERAGE('P2 - Conhecimentos TI'!F10:F27),20),20)/20*50)/10,0))&amp;"  "&amp;TEXT((AVERAGE('P2 - Conhecimentos TI'!E10:E27)/3*50+MIN(MIN(AVERAGE('P2 - Conhecimentos TI'!F10:F27),20),20)/20*50)/100,"0%"),"░░░░░░░░░░  0%")</f>
        <v/>
      </c>
      <c r="E23" s="120">
        <f>IFERROR(TEXT((AVERAGE('P2 - Conhecimentos TI'!E10:E27)/3*50+MIN(AVERAGE('P2 - Conhecimentos TI'!F10:F27),20)/20*50)/100,"0%"),"0%")</f>
        <v/>
      </c>
      <c r="F23" s="121">
        <f>IFERROR(ROUND(AVERAGE('P2 - Conhecimentos TI'!E10:E27),1)&amp;" / 3","—")</f>
        <v/>
      </c>
      <c r="G23" s="122">
        <f>IFERROR(SUM('P2 - Conhecimentos TI'!F10:F27)&amp;" / 360","—")</f>
        <v/>
      </c>
      <c r="H23" s="123">
        <f>IFERROR(IF((AVERAGE('P2 - Conhecimentos TI'!E10:E27)/3*50+MIN(MIN(AVERAGE('P2 - Conhecimentos TI'!F10:F27),20),20)/20*50)/100&gt;=0.9,"Dominou",IF((AVERAGE('P2 - Conhecimentos TI'!E10:E27)/3*50+MIN(MIN(AVERAGE('P2 - Conhecimentos TI'!F10:F27),20),20)/20*50)/100&gt;=0.5,"Em andamento",IF((AVERAGE('P2 - Conhecimentos TI'!E10:E27)/3*50+MIN(MIN(AVERAGE('P2 - Conhecimentos TI'!F10:F27),20),20)/20*50)/100&gt;0,"Iniciando","Nao iniciado"))),"Nao iniciado")</f>
        <v/>
      </c>
    </row>
    <row r="24" ht="26" customHeight="1">
      <c r="B24" s="142" t="inlineStr">
        <is>
          <t xml:space="preserve">  Banco de Dados</t>
        </is>
      </c>
      <c r="C24" s="143" t="inlineStr">
        <is>
          <t>P2  x2</t>
        </is>
      </c>
      <c r="D24" s="126">
        <f>IFERROR(REPT("█",ROUND((AVERAGE('P2 - Conhecimentos TI'!E32:E48)/3*50+MIN(MIN(AVERAGE('P2 - Conhecimentos TI'!F32:F48),20),20)/20*50)/10,0))&amp;REPT("░",10-ROUND((AVERAGE('P2 - Conhecimentos TI'!E32:E48)/3*50+MIN(MIN(AVERAGE('P2 - Conhecimentos TI'!F32:F48),20),20)/20*50)/10,0))&amp;"  "&amp;TEXT((AVERAGE('P2 - Conhecimentos TI'!E32:E48)/3*50+MIN(MIN(AVERAGE('P2 - Conhecimentos TI'!F32:F48),20),20)/20*50)/100,"0%"),"░░░░░░░░░░  0%")</f>
        <v/>
      </c>
      <c r="E24" s="127">
        <f>IFERROR(TEXT((AVERAGE('P2 - Conhecimentos TI'!E32:E48)/3*50+MIN(AVERAGE('P2 - Conhecimentos TI'!F32:F48),20)/20*50)/100,"0%"),"0%")</f>
        <v/>
      </c>
      <c r="F24" s="128">
        <f>IFERROR(ROUND(AVERAGE('P2 - Conhecimentos TI'!E32:E48),1)&amp;" / 3","—")</f>
        <v/>
      </c>
      <c r="G24" s="129">
        <f>IFERROR(SUM('P2 - Conhecimentos TI'!F32:F48)&amp;" / 340","—")</f>
        <v/>
      </c>
      <c r="H24" s="130">
        <f>IFERROR(IF((AVERAGE('P2 - Conhecimentos TI'!E32:E48)/3*50+MIN(MIN(AVERAGE('P2 - Conhecimentos TI'!F32:F48),20),20)/20*50)/100&gt;=0.9,"Dominou",IF((AVERAGE('P2 - Conhecimentos TI'!E32:E48)/3*50+MIN(MIN(AVERAGE('P2 - Conhecimentos TI'!F32:F48),20),20)/20*50)/100&gt;=0.5,"Em andamento",IF((AVERAGE('P2 - Conhecimentos TI'!E32:E48)/3*50+MIN(MIN(AVERAGE('P2 - Conhecimentos TI'!F32:F48),20),20)/20*50)/100&gt;0,"Iniciando","Nao iniciado"))),"Nao iniciado")</f>
        <v/>
      </c>
    </row>
    <row r="25" ht="26" customHeight="1">
      <c r="B25" s="144" t="inlineStr">
        <is>
          <t xml:space="preserve">  Redes de Computadores</t>
        </is>
      </c>
      <c r="C25" s="141" t="inlineStr">
        <is>
          <t>P2  x2</t>
        </is>
      </c>
      <c r="D25" s="119">
        <f>IFERROR(REPT("█",ROUND((AVERAGE('P2 - Conhecimentos TI'!E53:E70)/3*50+MIN(MIN(AVERAGE('P2 - Conhecimentos TI'!F53:F70),20),20)/20*50)/10,0))&amp;REPT("░",10-ROUND((AVERAGE('P2 - Conhecimentos TI'!E53:E70)/3*50+MIN(MIN(AVERAGE('P2 - Conhecimentos TI'!F53:F70),20),20)/20*50)/10,0))&amp;"  "&amp;TEXT((AVERAGE('P2 - Conhecimentos TI'!E53:E70)/3*50+MIN(MIN(AVERAGE('P2 - Conhecimentos TI'!F53:F70),20),20)/20*50)/100,"0%"),"░░░░░░░░░░  0%")</f>
        <v/>
      </c>
      <c r="E25" s="120">
        <f>IFERROR(TEXT((AVERAGE('P2 - Conhecimentos TI'!E53:E70)/3*50+MIN(AVERAGE('P2 - Conhecimentos TI'!F53:F70),20)/20*50)/100,"0%"),"0%")</f>
        <v/>
      </c>
      <c r="F25" s="121">
        <f>IFERROR(ROUND(AVERAGE('P2 - Conhecimentos TI'!E53:E70),1)&amp;" / 3","—")</f>
        <v/>
      </c>
      <c r="G25" s="122">
        <f>IFERROR(SUM('P2 - Conhecimentos TI'!F53:F70)&amp;" / 360","—")</f>
        <v/>
      </c>
      <c r="H25" s="123">
        <f>IFERROR(IF((AVERAGE('P2 - Conhecimentos TI'!E53:E70)/3*50+MIN(MIN(AVERAGE('P2 - Conhecimentos TI'!F53:F70),20),20)/20*50)/100&gt;=0.9,"Dominou",IF((AVERAGE('P2 - Conhecimentos TI'!E53:E70)/3*50+MIN(MIN(AVERAGE('P2 - Conhecimentos TI'!F53:F70),20),20)/20*50)/100&gt;=0.5,"Em andamento",IF((AVERAGE('P2 - Conhecimentos TI'!E53:E70)/3*50+MIN(MIN(AVERAGE('P2 - Conhecimentos TI'!F53:F70),20),20)/20*50)/100&gt;0,"Iniciando","Nao iniciado"))),"Nao iniciado")</f>
        <v/>
      </c>
    </row>
    <row r="26" ht="26" customHeight="1">
      <c r="B26" s="145" t="inlineStr">
        <is>
          <t xml:space="preserve">  Arq. de Sistemas</t>
        </is>
      </c>
      <c r="C26" s="143" t="inlineStr">
        <is>
          <t>P2  x2</t>
        </is>
      </c>
      <c r="D26" s="126">
        <f>IFERROR(REPT("█",ROUND((AVERAGE('P2 - Conhecimentos TI'!E75:E90)/3*50+MIN(MIN(AVERAGE('P2 - Conhecimentos TI'!F75:F90),20),20)/20*50)/10,0))&amp;REPT("░",10-ROUND((AVERAGE('P2 - Conhecimentos TI'!E75:E90)/3*50+MIN(MIN(AVERAGE('P2 - Conhecimentos TI'!F75:F90),20),20)/20*50)/10,0))&amp;"  "&amp;TEXT((AVERAGE('P2 - Conhecimentos TI'!E75:E90)/3*50+MIN(MIN(AVERAGE('P2 - Conhecimentos TI'!F75:F90),20),20)/20*50)/100,"0%"),"░░░░░░░░░░  0%")</f>
        <v/>
      </c>
      <c r="E26" s="127">
        <f>IFERROR(TEXT((AVERAGE('P2 - Conhecimentos TI'!E75:E90)/3*50+MIN(AVERAGE('P2 - Conhecimentos TI'!F75:F90),20)/20*50)/100,"0%"),"0%")</f>
        <v/>
      </c>
      <c r="F26" s="128">
        <f>IFERROR(ROUND(AVERAGE('P2 - Conhecimentos TI'!E75:E90),1)&amp;" / 3","—")</f>
        <v/>
      </c>
      <c r="G26" s="129">
        <f>IFERROR(SUM('P2 - Conhecimentos TI'!F75:F90)&amp;" / 320","—")</f>
        <v/>
      </c>
      <c r="H26" s="130">
        <f>IFERROR(IF((AVERAGE('P2 - Conhecimentos TI'!E75:E90)/3*50+MIN(MIN(AVERAGE('P2 - Conhecimentos TI'!F75:F90),20),20)/20*50)/100&gt;=0.9,"Dominou",IF((AVERAGE('P2 - Conhecimentos TI'!E75:E90)/3*50+MIN(MIN(AVERAGE('P2 - Conhecimentos TI'!F75:F90),20),20)/20*50)/100&gt;=0.5,"Em andamento",IF((AVERAGE('P2 - Conhecimentos TI'!E75:E90)/3*50+MIN(MIN(AVERAGE('P2 - Conhecimentos TI'!F75:F90),20),20)/20*50)/100&gt;0,"Iniciando","Nao iniciado"))),"Nao iniciado")</f>
        <v/>
      </c>
    </row>
    <row r="27" ht="26" customHeight="1">
      <c r="B27" s="146" t="inlineStr">
        <is>
          <t xml:space="preserve">  Eng. de Software</t>
        </is>
      </c>
      <c r="C27" s="141" t="inlineStr">
        <is>
          <t>P2  x2</t>
        </is>
      </c>
      <c r="D27" s="119">
        <f>IFERROR(REPT("█",ROUND((AVERAGE('P2 - Conhecimentos TI'!E95:E111)/3*50+MIN(MIN(AVERAGE('P2 - Conhecimentos TI'!F95:F111),20),20)/20*50)/10,0))&amp;REPT("░",10-ROUND((AVERAGE('P2 - Conhecimentos TI'!E95:E111)/3*50+MIN(MIN(AVERAGE('P2 - Conhecimentos TI'!F95:F111),20),20)/20*50)/10,0))&amp;"  "&amp;TEXT((AVERAGE('P2 - Conhecimentos TI'!E95:E111)/3*50+MIN(MIN(AVERAGE('P2 - Conhecimentos TI'!F95:F111),20),20)/20*50)/100,"0%"),"░░░░░░░░░░  0%")</f>
        <v/>
      </c>
      <c r="E27" s="120">
        <f>IFERROR(TEXT((AVERAGE('P2 - Conhecimentos TI'!E95:E111)/3*50+MIN(AVERAGE('P2 - Conhecimentos TI'!F95:F111),20)/20*50)/100,"0%"),"0%")</f>
        <v/>
      </c>
      <c r="F27" s="121">
        <f>IFERROR(ROUND(AVERAGE('P2 - Conhecimentos TI'!E95:E111),1)&amp;" / 3","—")</f>
        <v/>
      </c>
      <c r="G27" s="122">
        <f>IFERROR(SUM('P2 - Conhecimentos TI'!F95:F111)&amp;" / 340","—")</f>
        <v/>
      </c>
      <c r="H27" s="123">
        <f>IFERROR(IF((AVERAGE('P2 - Conhecimentos TI'!E95:E111)/3*50+MIN(MIN(AVERAGE('P2 - Conhecimentos TI'!F95:F111),20),20)/20*50)/100&gt;=0.9,"Dominou",IF((AVERAGE('P2 - Conhecimentos TI'!E95:E111)/3*50+MIN(MIN(AVERAGE('P2 - Conhecimentos TI'!F95:F111),20),20)/20*50)/100&gt;=0.5,"Em andamento",IF((AVERAGE('P2 - Conhecimentos TI'!E95:E111)/3*50+MIN(MIN(AVERAGE('P2 - Conhecimentos TI'!F95:F111),20),20)/20*50)/100&gt;0,"Iniciando","Nao iniciado"))),"Nao iniciado")</f>
        <v/>
      </c>
    </row>
    <row r="28" ht="26" customHeight="1">
      <c r="B28" s="147" t="inlineStr">
        <is>
          <t xml:space="preserve">  Governanca de TI</t>
        </is>
      </c>
      <c r="C28" s="143" t="inlineStr">
        <is>
          <t>P2  x2</t>
        </is>
      </c>
      <c r="D28" s="126">
        <f>IFERROR(REPT("█",ROUND((AVERAGE('P2 - Conhecimentos TI'!E116:E129)/3*50+MIN(MIN(AVERAGE('P2 - Conhecimentos TI'!F116:F129),20),20)/20*50)/10,0))&amp;REPT("░",10-ROUND((AVERAGE('P2 - Conhecimentos TI'!E116:E129)/3*50+MIN(MIN(AVERAGE('P2 - Conhecimentos TI'!F116:F129),20),20)/20*50)/10,0))&amp;"  "&amp;TEXT((AVERAGE('P2 - Conhecimentos TI'!E116:E129)/3*50+MIN(MIN(AVERAGE('P2 - Conhecimentos TI'!F116:F129),20),20)/20*50)/100,"0%"),"░░░░░░░░░░  0%")</f>
        <v/>
      </c>
      <c r="E28" s="127">
        <f>IFERROR(TEXT((AVERAGE('P2 - Conhecimentos TI'!E116:E129)/3*50+MIN(AVERAGE('P2 - Conhecimentos TI'!F116:F129),20)/20*50)/100,"0%"),"0%")</f>
        <v/>
      </c>
      <c r="F28" s="128">
        <f>IFERROR(ROUND(AVERAGE('P2 - Conhecimentos TI'!E116:E129),1)&amp;" / 3","—")</f>
        <v/>
      </c>
      <c r="G28" s="129">
        <f>IFERROR(SUM('P2 - Conhecimentos TI'!F116:F129)&amp;" / 280","—")</f>
        <v/>
      </c>
      <c r="H28" s="130">
        <f>IFERROR(IF((AVERAGE('P2 - Conhecimentos TI'!E116:E129)/3*50+MIN(MIN(AVERAGE('P2 - Conhecimentos TI'!F116:F129),20),20)/20*50)/100&gt;=0.9,"Dominou",IF((AVERAGE('P2 - Conhecimentos TI'!E116:E129)/3*50+MIN(MIN(AVERAGE('P2 - Conhecimentos TI'!F116:F129),20),20)/20*50)/100&gt;=0.5,"Em andamento",IF((AVERAGE('P2 - Conhecimentos TI'!E116:E129)/3*50+MIN(MIN(AVERAGE('P2 - Conhecimentos TI'!F116:F129),20),20)/20*50)/100&gt;0,"Iniciando","Nao iniciado"))),"Nao iniciado")</f>
        <v/>
      </c>
    </row>
    <row r="29" ht="26" customHeight="1">
      <c r="B29" s="148" t="inlineStr">
        <is>
          <t xml:space="preserve">  Sist. Operacionais</t>
        </is>
      </c>
      <c r="C29" s="141" t="inlineStr">
        <is>
          <t>P2  x2</t>
        </is>
      </c>
      <c r="D29" s="119">
        <f>IFERROR(REPT("█",ROUND((AVERAGE('P2 - Conhecimentos TI'!E134:E147)/3*50+MIN(MIN(AVERAGE('P2 - Conhecimentos TI'!F134:F147),20),20)/20*50)/10,0))&amp;REPT("░",10-ROUND((AVERAGE('P2 - Conhecimentos TI'!E134:E147)/3*50+MIN(MIN(AVERAGE('P2 - Conhecimentos TI'!F134:F147),20),20)/20*50)/10,0))&amp;"  "&amp;TEXT((AVERAGE('P2 - Conhecimentos TI'!E134:E147)/3*50+MIN(MIN(AVERAGE('P2 - Conhecimentos TI'!F134:F147),20),20)/20*50)/100,"0%"),"░░░░░░░░░░  0%")</f>
        <v/>
      </c>
      <c r="E29" s="120">
        <f>IFERROR(TEXT((AVERAGE('P2 - Conhecimentos TI'!E134:E147)/3*50+MIN(AVERAGE('P2 - Conhecimentos TI'!F134:F147),20)/20*50)/100,"0%"),"0%")</f>
        <v/>
      </c>
      <c r="F29" s="121">
        <f>IFERROR(ROUND(AVERAGE('P2 - Conhecimentos TI'!E134:E147),1)&amp;" / 3","—")</f>
        <v/>
      </c>
      <c r="G29" s="122">
        <f>IFERROR(SUM('P2 - Conhecimentos TI'!F134:F147)&amp;" / 280","—")</f>
        <v/>
      </c>
      <c r="H29" s="123">
        <f>IFERROR(IF((AVERAGE('P2 - Conhecimentos TI'!E134:E147)/3*50+MIN(MIN(AVERAGE('P2 - Conhecimentos TI'!F134:F147),20),20)/20*50)/100&gt;=0.9,"Dominou",IF((AVERAGE('P2 - Conhecimentos TI'!E134:E147)/3*50+MIN(MIN(AVERAGE('P2 - Conhecimentos TI'!F134:F147),20),20)/20*50)/100&gt;=0.5,"Em andamento",IF((AVERAGE('P2 - Conhecimentos TI'!E134:E147)/3*50+MIN(MIN(AVERAGE('P2 - Conhecimentos TI'!F134:F147),20),20)/20*50)/100&gt;0,"Iniciando","Nao iniciado"))),"Nao iniciado")</f>
        <v/>
      </c>
    </row>
    <row r="30" ht="26" customHeight="1">
      <c r="B30" s="149" t="inlineStr">
        <is>
          <t xml:space="preserve">  Legislacao de TI</t>
        </is>
      </c>
      <c r="C30" s="143" t="inlineStr">
        <is>
          <t>P2  x2</t>
        </is>
      </c>
      <c r="D30" s="126">
        <f>IFERROR(REPT("█",ROUND((AVERAGE('P2 - Conhecimentos TI'!E152:E164)/3*50+MIN(MIN(AVERAGE('P2 - Conhecimentos TI'!F152:F164),20),20)/20*50)/10,0))&amp;REPT("░",10-ROUND((AVERAGE('P2 - Conhecimentos TI'!E152:E164)/3*50+MIN(MIN(AVERAGE('P2 - Conhecimentos TI'!F152:F164),20),20)/20*50)/10,0))&amp;"  "&amp;TEXT((AVERAGE('P2 - Conhecimentos TI'!E152:E164)/3*50+MIN(MIN(AVERAGE('P2 - Conhecimentos TI'!F152:F164),20),20)/20*50)/100,"0%"),"░░░░░░░░░░  0%")</f>
        <v/>
      </c>
      <c r="E30" s="127">
        <f>IFERROR(TEXT((AVERAGE('P2 - Conhecimentos TI'!E152:E164)/3*50+MIN(AVERAGE('P2 - Conhecimentos TI'!F152:F164),20)/20*50)/100,"0%"),"0%")</f>
        <v/>
      </c>
      <c r="F30" s="128">
        <f>IFERROR(ROUND(AVERAGE('P2 - Conhecimentos TI'!E152:E164),1)&amp;" / 3","—")</f>
        <v/>
      </c>
      <c r="G30" s="129">
        <f>IFERROR(SUM('P2 - Conhecimentos TI'!F152:F164)&amp;" / 260","—")</f>
        <v/>
      </c>
      <c r="H30" s="130">
        <f>IFERROR(IF((AVERAGE('P2 - Conhecimentos TI'!E152:E164)/3*50+MIN(MIN(AVERAGE('P2 - Conhecimentos TI'!F152:F164),20),20)/20*50)/100&gt;=0.9,"Dominou",IF((AVERAGE('P2 - Conhecimentos TI'!E152:E164)/3*50+MIN(MIN(AVERAGE('P2 - Conhecimentos TI'!F152:F164),20),20)/20*50)/100&gt;=0.5,"Em andamento",IF((AVERAGE('P2 - Conhecimentos TI'!E152:E164)/3*50+MIN(MIN(AVERAGE('P2 - Conhecimentos TI'!F152:F164),20),20)/20*50)/100&gt;0,"Iniciando","Nao iniciado"))),"Nao iniciado")</f>
        <v/>
      </c>
    </row>
    <row r="31" ht="24" customHeight="1">
      <c r="B31" s="150" t="inlineStr">
        <is>
          <t xml:space="preserve">  MEDIA P2 (Peso 2 na prova)</t>
        </is>
      </c>
      <c r="C31" s="160" t="n"/>
      <c r="D31" s="151" t="n"/>
      <c r="E31" s="152">
        <f>IFERROR(TEXT(AVERAGE((AVERAGE('P2 - Conhecimentos TI'!E10:E27)/3*50+MIN(AVERAGE('P2 - Conhecimentos TI'!F10:F27),20)/20*50)/100,(AVERAGE('P2 - Conhecimentos TI'!E32:E48)/3*50+MIN(AVERAGE('P2 - Conhecimentos TI'!F32:F48),20)/20*50)/100,(AVERAGE('P2 - Conhecimentos TI'!E53:E70)/3*50+MIN(AVERAGE('P2 - Conhecimentos TI'!F53:F70),20)/20*50)/100,(AVERAGE('P2 - Conhecimentos TI'!E75:E90)/3*50+MIN(AVERAGE('P2 - Conhecimentos TI'!F75:F90),20)/20*50)/100,(AVERAGE('P2 - Conhecimentos TI'!E95:E111)/3*50+MIN(AVERAGE('P2 - Conhecimentos TI'!F95:F111),20)/20*50)/100,(AVERAGE('P2 - Conhecimentos TI'!E116:E129)/3*50+MIN(AVERAGE('P2 - Conhecimentos TI'!F116:F129),20)/20*50)/100,(AVERAGE('P2 - Conhecimentos TI'!E134:E147)/3*50+MIN(AVERAGE('P2 - Conhecimentos TI'!F134:F147),20)/20*50)/100,(AVERAGE('P2 - Conhecimentos TI'!E152:E164)/3*50+MIN(AVERAGE('P2 - Conhecimentos TI'!F152:F164),20)/20*50)/100),"0%"),"0%")</f>
        <v/>
      </c>
      <c r="F31" s="54">
        <f>IFERROR(SUM('P2 - Conhecimentos TI'!F10:F27)+SUM('P2 - Conhecimentos TI'!F32:F48)+SUM('P2 - Conhecimentos TI'!F53:F70)+SUM('P2 - Conhecimentos TI'!F75:F90)+SUM('P2 - Conhecimentos TI'!F95:F111)+SUM('P2 - Conhecimentos TI'!F116:F129)+SUM('P2 - Conhecimentos TI'!F134:F147)+SUM('P2 - Conhecimentos TI'!F152:F164)&amp;" questoes","—")</f>
        <v/>
      </c>
      <c r="G31" s="151" t="n"/>
      <c r="H31" s="151" t="n"/>
    </row>
    <row r="33" ht="32" customHeight="1">
      <c r="B33" s="134" t="inlineStr">
        <is>
          <t xml:space="preserve">  PROGRESSO GERAL PONDERADO (P2 pesa 2x)</t>
        </is>
      </c>
      <c r="C33" s="160" t="n"/>
      <c r="D33" s="154">
        <f>IFERROR(REPT("█",ROUND(((AVERAGE((AVERAGE('P1 - Conhecimentos Gerais'!E10:E26)/3*50+MIN(AVERAGE('P1 - Conhecimentos Gerais'!F10:F26),20)/20*50)/100,(AVERAGE('P1 - Conhecimentos Gerais'!E31:E44)/3*50+MIN(AVERAGE('P1 - Conhecimentos Gerais'!F31:F44),20)/20*50)/100,(AVERAGE('P1 - Conhecimentos Gerais'!E49:E66)/3*50+MIN(AVERAGE('P1 - Conhecimentos Gerais'!F49:F66),20)/20*50)/100,(AVERAGE('P1 - Conhecimentos Gerais'!E71:E88)/3*50+MIN(AVERAGE('P1 - Conhecimentos Gerais'!F71:F88),20)/20*50)/100,(AVERAGE('P1 - Conhecimentos Gerais'!E93:E105)/3*50+MIN(AVERAGE('P1 - Conhecimentos Gerais'!F93:F105),20)/20*50)/100)*1+AVERAGE((AVERAGE('P2 - Conhecimentos TI'!E10:E27)/3*50+MIN(AVERAGE('P2 - Conhecimentos TI'!F10:F27),20)/20*50)/100,(AVERAGE('P2 - Conhecimentos TI'!E32:E48)/3*50+MIN(AVERAGE('P2 - Conhecimentos TI'!F32:F48),20)/20*50)/100,(AVERAGE('P2 - Conhecimentos TI'!E53:E70)/3*50+MIN(AVERAGE('P2 - Conhecimentos TI'!F53:F70),20)/20*50)/100,(AVERAGE('P2 - Conhecimentos TI'!E75:E90)/3*50+MIN(AVERAGE('P2 - Conhecimentos TI'!F75:F90),20)/20*50)/100,(AVERAGE('P2 - Conhecimentos TI'!E95:E111)/3*50+MIN(AVERAGE('P2 - Conhecimentos TI'!F95:F111),20)/20*50)/100,(AVERAGE('P2 - Conhecimentos TI'!E116:E129)/3*50+MIN(AVERAGE('P2 - Conhecimentos TI'!F116:F129),20)/20*50)/100,(AVERAGE('P2 - Conhecimentos TI'!E134:E147)/3*50+MIN(AVERAGE('P2 - Conhecimentos TI'!F134:F147),20)/20*50)/100,(AVERAGE('P2 - Conhecimentos TI'!E152:E164)/3*50+MIN(AVERAGE('P2 - Conhecimentos TI'!F152:F164),20)/20*50)/100)*2)/3)*10,0))&amp;REPT("░",10-ROUND(((AVERAGE((AVERAGE('P1 - Conhecimentos Gerais'!E10:E26)/3*50+MIN(AVERAGE('P1 - Conhecimentos Gerais'!F10:F26),20)/20*50)/100,(AVERAGE('P1 - Conhecimentos Gerais'!E31:E44)/3*50+MIN(AVERAGE('P1 - Conhecimentos Gerais'!F31:F44),20)/20*50)/100,(AVERAGE('P1 - Conhecimentos Gerais'!E49:E66)/3*50+MIN(AVERAGE('P1 - Conhecimentos Gerais'!F49:F66),20)/20*50)/100,(AVERAGE('P1 - Conhecimentos Gerais'!E71:E88)/3*50+MIN(AVERAGE('P1 - Conhecimentos Gerais'!F71:F88),20)/20*50)/100,(AVERAGE('P1 - Conhecimentos Gerais'!E93:E105)/3*50+MIN(AVERAGE('P1 - Conhecimentos Gerais'!F93:F105),20)/20*50)/100)*1+AVERAGE((AVERAGE('P2 - Conhecimentos TI'!E10:E27)/3*50+MIN(AVERAGE('P2 - Conhecimentos TI'!F10:F27),20)/20*50)/100,(AVERAGE('P2 - Conhecimentos TI'!E32:E48)/3*50+MIN(AVERAGE('P2 - Conhecimentos TI'!F32:F48),20)/20*50)/100,(AVERAGE('P2 - Conhecimentos TI'!E53:E70)/3*50+MIN(AVERAGE('P2 - Conhecimentos TI'!F53:F70),20)/20*50)/100,(AVERAGE('P2 - Conhecimentos TI'!E75:E90)/3*50+MIN(AVERAGE('P2 - Conhecimentos TI'!F75:F90),20)/20*50)/100,(AVERAGE('P2 - Conhecimentos TI'!E95:E111)/3*50+MIN(AVERAGE('P2 - Conhecimentos TI'!F95:F111),20)/20*50)/100,(AVERAGE('P2 - Conhecimentos TI'!E116:E129)/3*50+MIN(AVERAGE('P2 - Conhecimentos TI'!F116:F129),20)/20*50)/100,(AVERAGE('P2 - Conhecimentos TI'!E134:E147)/3*50+MIN(AVERAGE('P2 - Conhecimentos TI'!F134:F147),20)/20*50)/100,(AVERAGE('P2 - Conhecimentos TI'!E152:E164)/3*50+MIN(AVERAGE('P2 - Conhecimentos TI'!F152:F164),20)/20*50)/100)*2)/3)*10,0))&amp;"  "&amp;TEXT((AVERAGE((AVERAGE('P1 - Conhecimentos Gerais'!E10:E26)/3*50+MIN(AVERAGE('P1 - Conhecimentos Gerais'!F10:F26),20)/20*50)/100,(AVERAGE('P1 - Conhecimentos Gerais'!E31:E44)/3*50+MIN(AVERAGE('P1 - Conhecimentos Gerais'!F31:F44),20)/20*50)/100,(AVERAGE('P1 - Conhecimentos Gerais'!E49:E66)/3*50+MIN(AVERAGE('P1 - Conhecimentos Gerais'!F49:F66),20)/20*50)/100,(AVERAGE('P1 - Conhecimentos Gerais'!E71:E88)/3*50+MIN(AVERAGE('P1 - Conhecimentos Gerais'!F71:F88),20)/20*50)/100,(AVERAGE('P1 - Conhecimentos Gerais'!E93:E105)/3*50+MIN(AVERAGE('P1 - Conhecimentos Gerais'!F93:F105),20)/20*50)/100)*1+AVERAGE((AVERAGE('P2 - Conhecimentos TI'!E10:E27)/3*50+MIN(AVERAGE('P2 - Conhecimentos TI'!F10:F27),20)/20*50)/100,(AVERAGE('P2 - Conhecimentos TI'!E32:E48)/3*50+MIN(AVERAGE('P2 - Conhecimentos TI'!F32:F48),20)/20*50)/100,(AVERAGE('P2 - Conhecimentos TI'!E53:E70)/3*50+MIN(AVERAGE('P2 - Conhecimentos TI'!F53:F70),20)/20*50)/100,(AVERAGE('P2 - Conhecimentos TI'!E75:E90)/3*50+MIN(AVERAGE('P2 - Conhecimentos TI'!F75:F90),20)/20*50)/100,(AVERAGE('P2 - Conhecimentos TI'!E95:E111)/3*50+MIN(AVERAGE('P2 - Conhecimentos TI'!F95:F111),20)/20*50)/100,(AVERAGE('P2 - Conhecimentos TI'!E116:E129)/3*50+MIN(AVERAGE('P2 - Conhecimentos TI'!F116:F129),20)/20*50)/100,(AVERAGE('P2 - Conhecimentos TI'!E134:E147)/3*50+MIN(AVERAGE('P2 - Conhecimentos TI'!F134:F147),20)/20*50)/100,(AVERAGE('P2 - Conhecimentos TI'!E152:E164)/3*50+MIN(AVERAGE('P2 - Conhecimentos TI'!F152:F164),20)/20*50)/100)*2)/3,"0%"),"░░░░░░░░░░  0%")</f>
        <v/>
      </c>
      <c r="E33" s="155">
        <f>IFERROR(TEXT((AVERAGE((AVERAGE('P1 - Conhecimentos Gerais'!E10:E26)/3*50+MIN(AVERAGE('P1 - Conhecimentos Gerais'!F10:F26),20)/20*50)/100,(AVERAGE('P1 - Conhecimentos Gerais'!E31:E44)/3*50+MIN(AVERAGE('P1 - Conhecimentos Gerais'!F31:F44),20)/20*50)/100,(AVERAGE('P1 - Conhecimentos Gerais'!E49:E66)/3*50+MIN(AVERAGE('P1 - Conhecimentos Gerais'!F49:F66),20)/20*50)/100,(AVERAGE('P1 - Conhecimentos Gerais'!E71:E88)/3*50+MIN(AVERAGE('P1 - Conhecimentos Gerais'!F71:F88),20)/20*50)/100,(AVERAGE('P1 - Conhecimentos Gerais'!E93:E105)/3*50+MIN(AVERAGE('P1 - Conhecimentos Gerais'!F93:F105),20)/20*50)/100)*1+AVERAGE((AVERAGE('P2 - Conhecimentos TI'!E10:E27)/3*50+MIN(AVERAGE('P2 - Conhecimentos TI'!F10:F27),20)/20*50)/100,(AVERAGE('P2 - Conhecimentos TI'!E32:E48)/3*50+MIN(AVERAGE('P2 - Conhecimentos TI'!F32:F48),20)/20*50)/100,(AVERAGE('P2 - Conhecimentos TI'!E53:E70)/3*50+MIN(AVERAGE('P2 - Conhecimentos TI'!F53:F70),20)/20*50)/100,(AVERAGE('P2 - Conhecimentos TI'!E75:E90)/3*50+MIN(AVERAGE('P2 - Conhecimentos TI'!F75:F90),20)/20*50)/100,(AVERAGE('P2 - Conhecimentos TI'!E95:E111)/3*50+MIN(AVERAGE('P2 - Conhecimentos TI'!F95:F111),20)/20*50)/100,(AVERAGE('P2 - Conhecimentos TI'!E116:E129)/3*50+MIN(AVERAGE('P2 - Conhecimentos TI'!F116:F129),20)/20*50)/100,(AVERAGE('P2 - Conhecimentos TI'!E134:E147)/3*50+MIN(AVERAGE('P2 - Conhecimentos TI'!F134:F147),20)/20*50)/100,(AVERAGE('P2 - Conhecimentos TI'!E152:E164)/3*50+MIN(AVERAGE('P2 - Conhecimentos TI'!F152:F164),20)/20*50)/100)*2)/3,"0%"),"0%")</f>
        <v/>
      </c>
      <c r="F33" s="156">
        <f>IFERROR(SUM('P1 - Conhecimentos Gerais'!F10:F26)+SUM('P1 - Conhecimentos Gerais'!F31:F44)+SUM('P1 - Conhecimentos Gerais'!F49:F66)+SUM('P1 - Conhecimentos Gerais'!F71:F88)+SUM('P1 - Conhecimentos Gerais'!F93:F105)+SUM('P2 - Conhecimentos TI'!F10:F27)+SUM('P2 - Conhecimentos TI'!F32:F48)+SUM('P2 - Conhecimentos TI'!F53:F70)+SUM('P2 - Conhecimentos TI'!F75:F90)+SUM('P2 - Conhecimentos TI'!F95:F111)+SUM('P2 - Conhecimentos TI'!F116:F129)+SUM('P2 - Conhecimentos TI'!F134:F147)+SUM('P2 - Conhecimentos TI'!F152:F164)&amp;" questoes","0")</f>
        <v/>
      </c>
      <c r="G33" s="157">
        <f>IFERROR(COUNTIFS('P1 - Conhecimentos Gerais'!E10:E26,3,'P1 - Conhecimentos Gerais'!F10:F26,"&gt;="&amp;20)+COUNTIFS('P1 - Conhecimentos Gerais'!E31:E44,3,'P1 - Conhecimentos Gerais'!F31:F44,"&gt;="&amp;20)+COUNTIFS('P1 - Conhecimentos Gerais'!E49:E66,3,'P1 - Conhecimentos Gerais'!F49:F66,"&gt;="&amp;20)+COUNTIFS('P1 - Conhecimentos Gerais'!E71:E88,3,'P1 - Conhecimentos Gerais'!F71:F88,"&gt;="&amp;20)+COUNTIFS('P1 - Conhecimentos Gerais'!E93:E105,3,'P1 - Conhecimentos Gerais'!F93:F105,"&gt;="&amp;20)+COUNTIFS('P2 - Conhecimentos TI'!E10:E27,3,'P2 - Conhecimentos TI'!F10:F27,"&gt;="&amp;20)+COUNTIFS('P2 - Conhecimentos TI'!E32:E48,3,'P2 - Conhecimentos TI'!F32:F48,"&gt;="&amp;20)+COUNTIFS('P2 - Conhecimentos TI'!E53:E70,3,'P2 - Conhecimentos TI'!F53:F70,"&gt;="&amp;20)+COUNTIFS('P2 - Conhecimentos TI'!E75:E90,3,'P2 - Conhecimentos TI'!F75:F90,"&gt;="&amp;20)+COUNTIFS('P2 - Conhecimentos TI'!E95:E111,3,'P2 - Conhecimentos TI'!F95:F111,"&gt;="&amp;20)+COUNTIFS('P2 - Conhecimentos TI'!E116:E129,3,'P2 - Conhecimentos TI'!F116:F129,"&gt;="&amp;20)+COUNTIFS('P2 - Conhecimentos TI'!E134:E147,3,'P2 - Conhecimentos TI'!F134:F147,"&gt;="&amp;20)+COUNTIFS('P2 - Conhecimentos TI'!E152:E164,3,'P2 - Conhecimentos TI'!F152:F164,"&gt;="&amp;20)&amp;" dominados","0")</f>
        <v/>
      </c>
      <c r="H33" s="157">
        <f>IFERROR(TEXT(207,"0")&amp;" assuntos","—")</f>
        <v/>
      </c>
    </row>
    <row r="35" ht="44" customHeight="1">
      <c r="B35" s="158" t="inlineStr">
        <is>
          <t xml:space="preserve">  NOTA SOBRE O PROGRESSO GERAL PONDERADO: O calculo aplica o mesmo peso da prova real. P1 tem peso 1 e P2 tem peso 2. Formula: (Media_P1 x 1 + Media_P2 x 2) / 3. Isso significa que quem esta bem em P1 mas fraco em P2 tera progresso geral menor do que aparenta. Concentre-se nas disciplinas de P2 - elas valem o dobro.</t>
        </is>
      </c>
    </row>
  </sheetData>
  <mergeCells count="23">
    <mergeCell ref="D10:E10"/>
    <mergeCell ref="F10:G10"/>
    <mergeCell ref="B31:C31"/>
    <mergeCell ref="B5:H5"/>
    <mergeCell ref="H8"/>
    <mergeCell ref="B35:H35"/>
    <mergeCell ref="H10"/>
    <mergeCell ref="B8:C8"/>
    <mergeCell ref="B6:D6"/>
    <mergeCell ref="B3:H3"/>
    <mergeCell ref="F8:G8"/>
    <mergeCell ref="H9"/>
    <mergeCell ref="B19:C19"/>
    <mergeCell ref="B21:H21"/>
    <mergeCell ref="B10:C10"/>
    <mergeCell ref="B12:H12"/>
    <mergeCell ref="B2:H2"/>
    <mergeCell ref="B9:C9"/>
    <mergeCell ref="D9:E9"/>
    <mergeCell ref="F9:G9"/>
    <mergeCell ref="D8:E8"/>
    <mergeCell ref="B33:C33"/>
    <mergeCell ref="E6:H6"/>
  </mergeCells>
  <conditionalFormatting sqref="H14:H18">
    <cfRule type="expression" priority="1" dxfId="10">
      <formula>H14="Dominou"</formula>
    </cfRule>
    <cfRule type="expression" priority="2" dxfId="11">
      <formula>H14="Em andamento"</formula>
    </cfRule>
    <cfRule type="expression" priority="3" dxfId="12">
      <formula>H14="Iniciando"</formula>
    </cfRule>
    <cfRule type="expression" priority="4" dxfId="13">
      <formula>H14="Nao iniciado"</formula>
    </cfRule>
  </conditionalFormatting>
  <conditionalFormatting sqref="H23:H30">
    <cfRule type="expression" priority="5" dxfId="10">
      <formula>H23="Dominou"</formula>
    </cfRule>
    <cfRule type="expression" priority="6" dxfId="11">
      <formula>H23="Em andamento"</formula>
    </cfRule>
    <cfRule type="expression" priority="7" dxfId="12">
      <formula>H23="Iniciando"</formula>
    </cfRule>
    <cfRule type="expression" priority="8" dxfId="13">
      <formula>H23="Nao iniciado"</formula>
    </cfRule>
  </conditionalFormatting>
  <conditionalFormatting sqref="E14:E18">
    <cfRule type="expression" priority="9" dxfId="14">
      <formula>AND(ISNUMBER(VALUE(SUBSTITUTE(E14,"%",""))),VALUE(SUBSTITUTE(E14,"%",""))&lt;50)</formula>
    </cfRule>
    <cfRule type="expression" priority="10" dxfId="15">
      <formula>AND(ISNUMBER(VALUE(SUBSTITUTE(E14,"%",""))),VALUE(SUBSTITUTE(E14,"%",""))&gt;=50,VALUE(SUBSTITUTE(E14,"%",""))&lt;80)</formula>
    </cfRule>
    <cfRule type="expression" priority="11" dxfId="16">
      <formula>AND(ISNUMBER(VALUE(SUBSTITUTE(E14,"%",""))),VALUE(SUBSTITUTE(E14,"%",""))&gt;=80)</formula>
    </cfRule>
  </conditionalFormatting>
  <conditionalFormatting sqref="E23:E30">
    <cfRule type="expression" priority="12" dxfId="14">
      <formula>AND(ISNUMBER(VALUE(SUBSTITUTE(E23,"%",""))),VALUE(SUBSTITUTE(E23,"%",""))&lt;50)</formula>
    </cfRule>
    <cfRule type="expression" priority="13" dxfId="15">
      <formula>AND(ISNUMBER(VALUE(SUBSTITUTE(E23,"%",""))),VALUE(SUBSTITUTE(E23,"%",""))&gt;=50,VALUE(SUBSTITUTE(E23,"%",""))&lt;80)</formula>
    </cfRule>
    <cfRule type="expression" priority="14" dxfId="16">
      <formula>AND(ISNUMBER(VALUE(SUBSTITUTE(E23,"%",""))),VALUE(SUBSTITUTE(E23,"%",""))&gt;=80)</formula>
    </cfRule>
  </conditionalFormatting>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2026-05-01T15:56:05Z</dcterms:created>
  <dcterms:modified xmlns:dcterms="http://purl.org/dc/terms/" xmlns:xsi="http://www.w3.org/2001/XMLSchema-instance" xsi:type="dcterms:W3CDTF">2026-05-29T01:41:54Z</dcterms:modified>
</cp:coreProperties>
</file>