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e Geral" sheetId="1" state="visible" r:id="rId1"/>
    <sheet xmlns:r="http://schemas.openxmlformats.org/officeDocument/2006/relationships" name="Lingua Portuguesa" sheetId="2" state="visible" r:id="rId2"/>
    <sheet xmlns:r="http://schemas.openxmlformats.org/officeDocument/2006/relationships" name="Raciocinio Logico" sheetId="3" state="visible" r:id="rId3"/>
    <sheet xmlns:r="http://schemas.openxmlformats.org/officeDocument/2006/relationships" name="Direito Constitucional" sheetId="4" state="visible" r:id="rId4"/>
    <sheet xmlns:r="http://schemas.openxmlformats.org/officeDocument/2006/relationships" name="Direito Administrativo" sheetId="5" state="visible" r:id="rId5"/>
    <sheet xmlns:r="http://schemas.openxmlformats.org/officeDocument/2006/relationships" name="Etica no Servico Publico" sheetId="6" state="visible" r:id="rId6"/>
    <sheet xmlns:r="http://schemas.openxmlformats.org/officeDocument/2006/relationships" name="Seguranca da Informacao" sheetId="7" state="visible" r:id="rId7"/>
    <sheet xmlns:r="http://schemas.openxmlformats.org/officeDocument/2006/relationships" name="Banco de Dados" sheetId="8" state="visible" r:id="rId8"/>
    <sheet xmlns:r="http://schemas.openxmlformats.org/officeDocument/2006/relationships" name="Redes de Computadores" sheetId="9" state="visible" r:id="rId9"/>
    <sheet xmlns:r="http://schemas.openxmlformats.org/officeDocument/2006/relationships" name="Arquitetura de Sistemas" sheetId="10" state="visible" r:id="rId10"/>
    <sheet xmlns:r="http://schemas.openxmlformats.org/officeDocument/2006/relationships" name="Engenharia de Software" sheetId="11" state="visible" r:id="rId11"/>
    <sheet xmlns:r="http://schemas.openxmlformats.org/officeDocument/2006/relationships" name="Governanca de TI" sheetId="12" state="visible" r:id="rId12"/>
    <sheet xmlns:r="http://schemas.openxmlformats.org/officeDocument/2006/relationships" name="Sistemas Operacionais" sheetId="13" state="visible" r:id="rId13"/>
    <sheet xmlns:r="http://schemas.openxmlformats.org/officeDocument/2006/relationships" name="Matematica Financeira e RL" sheetId="14" state="visible" r:id="rId14"/>
    <sheet xmlns:r="http://schemas.openxmlformats.org/officeDocument/2006/relationships" name="Administracao e Governanca" sheetId="15" state="visible" r:id="rId15"/>
    <sheet xmlns:r="http://schemas.openxmlformats.org/officeDocument/2006/relationships" name="Economia" sheetId="16" state="visible" r:id="rId16"/>
    <sheet xmlns:r="http://schemas.openxmlformats.org/officeDocument/2006/relationships" name="Direito Civil e Penal" sheetId="17" state="visible" r:id="rId17"/>
    <sheet xmlns:r="http://schemas.openxmlformats.org/officeDocument/2006/relationships" name="Direito Financeiro" sheetId="18" state="visible" r:id="rId18"/>
    <sheet xmlns:r="http://schemas.openxmlformats.org/officeDocument/2006/relationships" name="Contabilidade Geral e Publica" sheetId="19" state="visible" r:id="rId19"/>
    <sheet xmlns:r="http://schemas.openxmlformats.org/officeDocument/2006/relationships" name="Auditoria" sheetId="20" state="visible" r:id="rId20"/>
    <sheet xmlns:r="http://schemas.openxmlformats.org/officeDocument/2006/relationships" name="Direito Tributario" sheetId="21" state="visible" r:id="rId21"/>
    <sheet xmlns:r="http://schemas.openxmlformats.org/officeDocument/2006/relationships" name="Contabilidade Avancada Custos" sheetId="22" state="visible" r:id="rId22"/>
    <sheet xmlns:r="http://schemas.openxmlformats.org/officeDocument/2006/relationships" name="Financas Publicas" sheetId="23" state="visible" r:id="rId23"/>
    <sheet xmlns:r="http://schemas.openxmlformats.org/officeDocument/2006/relationships" name="Legislacao de TI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3">
    <font>
      <name val="Calibri"/>
      <family val="2"/>
      <color theme="1"/>
      <sz val="11"/>
      <scheme val="minor"/>
    </font>
    <font>
      <name val="Arial"/>
      <b val="1"/>
      <color rgb="FFFFFFFF"/>
      <sz val="12"/>
    </font>
    <font>
      <name val="Arial"/>
      <b val="1"/>
      <color rgb="FFFFFFFF"/>
      <sz val="9"/>
    </font>
    <font>
      <name val="Arial"/>
      <b val="1"/>
      <color rgb="FFD8DAE8"/>
      <sz val="14"/>
    </font>
    <font>
      <name val="Arial"/>
      <color rgb="FF0D1526"/>
      <sz val="10"/>
    </font>
    <font>
      <name val="Arial"/>
      <b val="1"/>
      <color rgb="FF0D1526"/>
      <sz val="9"/>
    </font>
    <font>
      <name val="Arial"/>
      <b val="1"/>
      <color rgb="FFDC2626"/>
      <sz val="14"/>
    </font>
    <font>
      <name val="Arial"/>
      <b val="1"/>
      <color rgb="FF7F1D1D"/>
      <sz val="9"/>
    </font>
    <font>
      <name val="Arial"/>
      <i val="1"/>
      <color rgb="FF3D4666"/>
      <sz val="9"/>
    </font>
    <font>
      <name val="Arial"/>
      <color rgb="FF3D4666"/>
      <sz val="11"/>
    </font>
    <font>
      <name val="Arial"/>
      <b val="1"/>
      <color rgb="FFFFFFFF"/>
      <sz val="10"/>
    </font>
    <font>
      <name val="Arial"/>
      <b val="1"/>
      <color rgb="FFFFFFFF"/>
      <sz val="15"/>
    </font>
    <font>
      <name val="Arial"/>
      <b val="1"/>
      <i val="1"/>
      <color rgb="FFE8832A"/>
      <sz val="9"/>
    </font>
    <font>
      <name val="Arial"/>
      <b val="1"/>
      <color rgb="FF0D1526"/>
      <sz val="11"/>
    </font>
    <font>
      <name val="Arial"/>
      <b val="1"/>
      <color rgb="FFCA8A04"/>
      <sz val="9"/>
    </font>
    <font>
      <name val="Arial"/>
      <color rgb="FF2A8A7E"/>
      <sz val="11"/>
    </font>
    <font>
      <name val="Arial"/>
      <color rgb="FF1E40AF"/>
      <sz val="10"/>
    </font>
    <font>
      <name val="Arial"/>
      <b val="1"/>
      <color rgb="FF16A34A"/>
      <sz val="11"/>
    </font>
    <font>
      <name val="Arial"/>
      <color rgb="FF2A8A7E"/>
      <sz val="10"/>
    </font>
    <font>
      <name val="Arial"/>
      <b val="1"/>
      <color rgb="FFFFFFFF"/>
      <sz val="11"/>
    </font>
    <font>
      <name val="Arial"/>
      <b val="1"/>
      <color rgb="FFDC2626"/>
      <sz val="9"/>
    </font>
    <font>
      <name val="Arial"/>
      <b val="1"/>
      <color rgb="FFFFFFFF"/>
      <sz val="13"/>
    </font>
    <font>
      <name val="Arial"/>
      <i val="1"/>
      <color rgb="FFFFFFFF"/>
      <sz val="9"/>
    </font>
    <font>
      <name val="Calibri"/>
      <b val="1"/>
      <color rgb="FFFFFFFF"/>
      <sz val="12"/>
    </font>
    <font>
      <name val="Calibri"/>
      <b val="1"/>
      <color rgb="FFFFFFFF"/>
      <sz val="9"/>
    </font>
    <font>
      <name val="Calibri"/>
      <b val="1"/>
      <color rgb="FFD8DAE8"/>
      <sz val="14"/>
    </font>
    <font>
      <name val="Calibri"/>
      <color rgb="FF0D1526"/>
      <sz val="10"/>
    </font>
    <font>
      <name val="Calibri"/>
      <b val="1"/>
      <color rgb="FF0D1526"/>
      <sz val="9"/>
    </font>
    <font>
      <name val="Calibri"/>
      <b val="1"/>
      <color rgb="FFDC2626"/>
      <sz val="14"/>
    </font>
    <font>
      <name val="Calibri"/>
      <b val="1"/>
      <color rgb="FF7F1D1D"/>
      <sz val="9"/>
    </font>
    <font>
      <name val="Calibri"/>
      <color rgb="FF3D4666"/>
      <sz val="9"/>
    </font>
    <font>
      <name val="Calibri"/>
      <color rgb="FF3D4666"/>
      <sz val="11"/>
    </font>
    <font>
      <name val="Calibri"/>
      <b val="1"/>
      <color rgb="FF1A3A6B"/>
      <sz val="9"/>
    </font>
  </fonts>
  <fills count="31">
    <fill>
      <patternFill/>
    </fill>
    <fill>
      <patternFill patternType="gray125"/>
    </fill>
    <fill>
      <patternFill patternType="solid">
        <fgColor rgb="FF15803D"/>
      </patternFill>
    </fill>
    <fill>
      <patternFill patternType="solid">
        <fgColor rgb="FF102444"/>
      </patternFill>
    </fill>
    <fill>
      <patternFill patternType="solid">
        <fgColor rgb="FFFFFFFF"/>
      </patternFill>
    </fill>
    <fill>
      <patternFill patternType="solid">
        <fgColor rgb="FFF7F8FC"/>
      </patternFill>
    </fill>
    <fill>
      <patternFill patternType="solid">
        <fgColor rgb="FFFEF2F2"/>
      </patternFill>
    </fill>
    <fill>
      <patternFill patternType="solid">
        <fgColor rgb="FF1A3A6B"/>
      </patternFill>
    </fill>
    <fill>
      <patternFill patternType="solid">
        <fgColor rgb="FFE8832A"/>
      </patternFill>
    </fill>
    <fill>
      <patternFill patternType="solid">
        <fgColor rgb="FF52525B"/>
      </patternFill>
    </fill>
    <fill>
      <patternFill patternType="solid">
        <fgColor rgb="FFD97706"/>
      </patternFill>
    </fill>
    <fill>
      <patternFill patternType="solid">
        <fgColor rgb="FFCA8A04"/>
      </patternFill>
    </fill>
    <fill>
      <patternFill patternType="solid">
        <fgColor rgb="FF9333EA"/>
      </patternFill>
    </fill>
    <fill>
      <patternFill patternType="solid">
        <fgColor rgb="FFDC2626"/>
      </patternFill>
    </fill>
    <fill>
      <patternFill patternType="solid">
        <fgColor rgb="FF7C3AED"/>
      </patternFill>
    </fill>
    <fill>
      <patternFill patternType="solid">
        <fgColor rgb="FF1E40AF"/>
      </patternFill>
    </fill>
    <fill>
      <patternFill patternType="solid">
        <fgColor rgb="FF059669"/>
      </patternFill>
    </fill>
    <fill>
      <patternFill patternType="solid">
        <fgColor rgb="FF16A34A"/>
      </patternFill>
    </fill>
    <fill>
      <patternFill patternType="solid">
        <fgColor rgb="FF0D9488"/>
      </patternFill>
    </fill>
    <fill>
      <patternFill patternType="solid">
        <fgColor rgb="FF0284C7"/>
      </patternFill>
    </fill>
    <fill>
      <patternFill patternType="solid">
        <fgColor rgb="FFDB2777"/>
      </patternFill>
    </fill>
    <fill>
      <patternFill patternType="solid">
        <fgColor rgb="FFFEE2E2"/>
      </patternFill>
    </fill>
    <fill>
      <patternFill patternType="solid">
        <fgColor rgb="FF374151"/>
      </patternFill>
    </fill>
    <fill>
      <patternFill patternType="solid">
        <fgColor rgb="FF1D4ED8"/>
      </patternFill>
    </fill>
    <fill>
      <patternFill patternType="solid">
        <fgColor rgb="FF065F46"/>
      </patternFill>
    </fill>
    <fill>
      <patternFill patternType="solid">
        <fgColor rgb="FF991B1B"/>
      </patternFill>
    </fill>
    <fill>
      <patternFill patternType="solid">
        <fgColor rgb="FF1E3A5F"/>
      </patternFill>
    </fill>
    <fill>
      <patternFill patternType="solid">
        <fgColor rgb="FF4C1D95"/>
      </patternFill>
    </fill>
    <fill>
      <patternFill patternType="solid">
        <fgColor rgb="FFB45309"/>
      </patternFill>
    </fill>
    <fill>
      <patternFill patternType="solid">
        <fgColor rgb="FF0E7490"/>
      </patternFill>
    </fill>
    <fill>
      <patternFill patternType="solid">
        <fgColor rgb="FF166534"/>
      </patternFill>
    </fill>
  </fills>
  <borders count="21">
    <border>
      <left/>
      <right/>
      <top/>
      <bottom/>
      <diagonal/>
    </border>
    <border>
      <left style="thin">
        <color rgb="FFD8DAE8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15803D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52525B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D97706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CA8A04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9333EA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DC2626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7C3AED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1E40AF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059669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16A34A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0D9488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0284C7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DB2777"/>
      </left>
      <right style="thin">
        <color rgb="FFD8DAE8"/>
      </right>
      <top style="thin">
        <color rgb="FFD8DAE8"/>
      </top>
      <bottom style="thin">
        <color rgb="FFD8DAE8"/>
      </bottom>
    </border>
    <border>
      <left style="medium">
        <color rgb="FFE8832A"/>
      </left>
    </border>
    <border>
      <left/>
      <right/>
      <top style="thin">
        <color rgb="FFD8DAE8"/>
      </top>
      <bottom/>
      <diagonal/>
    </border>
    <border>
      <left/>
      <right style="thin">
        <color rgb="FFD8DAE8"/>
      </right>
      <top style="thin">
        <color rgb="FFD8DAE8"/>
      </top>
      <bottom/>
      <diagonal/>
    </border>
    <border>
      <left/>
      <right style="thin">
        <color rgb="FFD8DAE8"/>
      </right>
      <top style="thin">
        <color rgb="FFD8DAE8"/>
      </top>
      <bottom style="thin">
        <color rgb="FFD8DAE8"/>
      </bottom>
      <diagonal/>
    </border>
    <border>
      <left/>
      <right/>
      <top style="thin">
        <color rgb="FFD8DAE8"/>
      </top>
      <bottom style="thin">
        <color rgb="FFD8DAE8"/>
      </bottom>
      <diagonal/>
    </border>
    <border>
      <left style="medium">
        <color rgb="FFDB2877"/>
      </left>
      <right style="thin">
        <color rgb="FFD8DAE8"/>
      </right>
      <top style="thin">
        <color rgb="FFD8DAE8"/>
      </top>
      <bottom style="thin">
        <color rgb="FFD8DAE8"/>
      </bottom>
    </border>
  </borders>
  <cellStyleXfs count="1">
    <xf numFmtId="0" fontId="0" fillId="0" borderId="0"/>
  </cellStyleXfs>
  <cellXfs count="125">
    <xf numFmtId="0" fontId="0" fillId="0" borderId="0" pivotButton="0" quotePrefix="0" xfId="0"/>
    <xf numFmtId="0" fontId="11" fillId="3" borderId="0" applyAlignment="1" pivotButton="0" quotePrefix="0" xfId="0">
      <alignment horizontal="left" vertical="center"/>
    </xf>
    <xf numFmtId="0" fontId="12" fillId="3" borderId="0" applyAlignment="1" pivotButton="0" quotePrefix="0" xfId="0">
      <alignment horizontal="left" vertical="center"/>
    </xf>
    <xf numFmtId="0" fontId="8" fillId="5" borderId="15" applyAlignment="1" pivotButton="0" quotePrefix="0" xfId="0">
      <alignment horizontal="left" vertical="center" wrapText="1"/>
    </xf>
    <xf numFmtId="0" fontId="10" fillId="7" borderId="0" applyAlignment="1" pivotButton="0" quotePrefix="0" xfId="0">
      <alignment horizontal="left" vertical="center"/>
    </xf>
    <xf numFmtId="0" fontId="2" fillId="3" borderId="1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13" fillId="5" borderId="2" applyAlignment="1" pivotButton="0" quotePrefix="0" xfId="0">
      <alignment horizontal="left" vertical="center"/>
    </xf>
    <xf numFmtId="0" fontId="14" fillId="5" borderId="1" applyAlignment="1" pivotButton="0" quotePrefix="0" xfId="0">
      <alignment horizontal="center" vertical="center"/>
    </xf>
    <xf numFmtId="0" fontId="15" fillId="5" borderId="1" applyAlignment="1" pivotButton="0" quotePrefix="0" xfId="0">
      <alignment horizontal="center" vertical="center"/>
    </xf>
    <xf numFmtId="0" fontId="16" fillId="5" borderId="1" applyAlignment="1" pivotButton="0" quotePrefix="0" xfId="0">
      <alignment horizontal="center" vertical="center"/>
    </xf>
    <xf numFmtId="0" fontId="17" fillId="5" borderId="1" applyAlignment="1" pivotButton="0" quotePrefix="0" xfId="0">
      <alignment horizontal="center" vertical="center"/>
    </xf>
    <xf numFmtId="0" fontId="18" fillId="5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center" vertical="center"/>
    </xf>
    <xf numFmtId="0" fontId="13" fillId="4" borderId="3" applyAlignment="1" pivotButton="0" quotePrefix="0" xfId="0">
      <alignment horizontal="left" vertical="center"/>
    </xf>
    <xf numFmtId="0" fontId="14" fillId="4" borderId="1" applyAlignment="1" pivotButton="0" quotePrefix="0" xfId="0">
      <alignment horizontal="center" vertical="center"/>
    </xf>
    <xf numFmtId="0" fontId="15" fillId="4" borderId="1" applyAlignment="1" pivotButton="0" quotePrefix="0" xfId="0">
      <alignment horizontal="center" vertical="center"/>
    </xf>
    <xf numFmtId="0" fontId="16" fillId="4" borderId="1" applyAlignment="1" pivotButton="0" quotePrefix="0" xfId="0">
      <alignment horizontal="center" vertical="center"/>
    </xf>
    <xf numFmtId="0" fontId="17" fillId="4" borderId="1" applyAlignment="1" pivotButton="0" quotePrefix="0" xfId="0">
      <alignment horizontal="center" vertical="center"/>
    </xf>
    <xf numFmtId="0" fontId="18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center" vertical="center"/>
    </xf>
    <xf numFmtId="0" fontId="13" fillId="5" borderId="4" applyAlignment="1" pivotButton="0" quotePrefix="0" xfId="0">
      <alignment horizontal="left" vertical="center"/>
    </xf>
    <xf numFmtId="0" fontId="13" fillId="4" borderId="5" applyAlignment="1" pivotButton="0" quotePrefix="0" xfId="0">
      <alignment horizontal="left" vertical="center"/>
    </xf>
    <xf numFmtId="0" fontId="13" fillId="5" borderId="6" applyAlignment="1" pivotButton="0" quotePrefix="0" xfId="0">
      <alignment horizontal="left" vertical="center"/>
    </xf>
    <xf numFmtId="0" fontId="2" fillId="7" borderId="1" applyAlignment="1" pivotButton="0" quotePrefix="0" xfId="0">
      <alignment horizontal="left" vertical="center"/>
    </xf>
    <xf numFmtId="0" fontId="0" fillId="7" borderId="1" pivotButton="0" quotePrefix="0" xfId="0"/>
    <xf numFmtId="0" fontId="19" fillId="7" borderId="1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10" fillId="13" borderId="0" applyAlignment="1" pivotButton="0" quotePrefix="0" xfId="0">
      <alignment horizontal="left" vertical="center"/>
    </xf>
    <xf numFmtId="0" fontId="13" fillId="5" borderId="7" applyAlignment="1" pivotButton="0" quotePrefix="0" xfId="0">
      <alignment horizontal="left" vertical="center"/>
    </xf>
    <xf numFmtId="0" fontId="20" fillId="5" borderId="1" applyAlignment="1" pivotButton="0" quotePrefix="0" xfId="0">
      <alignment horizontal="center" vertical="center"/>
    </xf>
    <xf numFmtId="0" fontId="13" fillId="4" borderId="8" applyAlignment="1" pivotButton="0" quotePrefix="0" xfId="0">
      <alignment horizontal="left" vertical="center"/>
    </xf>
    <xf numFmtId="0" fontId="20" fillId="4" borderId="1" applyAlignment="1" pivotButton="0" quotePrefix="0" xfId="0">
      <alignment horizontal="center" vertical="center"/>
    </xf>
    <xf numFmtId="0" fontId="13" fillId="5" borderId="9" applyAlignment="1" pivotButton="0" quotePrefix="0" xfId="0">
      <alignment horizontal="left" vertical="center"/>
    </xf>
    <xf numFmtId="0" fontId="13" fillId="4" borderId="10" applyAlignment="1" pivotButton="0" quotePrefix="0" xfId="0">
      <alignment horizontal="left" vertical="center"/>
    </xf>
    <xf numFmtId="0" fontId="13" fillId="5" borderId="11" applyAlignment="1" pivotButton="0" quotePrefix="0" xfId="0">
      <alignment horizontal="left" vertical="center"/>
    </xf>
    <xf numFmtId="0" fontId="13" fillId="4" borderId="12" applyAlignment="1" pivotButton="0" quotePrefix="0" xfId="0">
      <alignment horizontal="left" vertical="center"/>
    </xf>
    <xf numFmtId="0" fontId="13" fillId="5" borderId="13" applyAlignment="1" pivotButton="0" quotePrefix="0" xfId="0">
      <alignment horizontal="left" vertical="center"/>
    </xf>
    <xf numFmtId="0" fontId="13" fillId="4" borderId="14" applyAlignment="1" pivotButton="0" quotePrefix="0" xfId="0">
      <alignment horizontal="left" vertical="center"/>
    </xf>
    <xf numFmtId="0" fontId="2" fillId="13" borderId="1" applyAlignment="1" pivotButton="0" quotePrefix="0" xfId="0">
      <alignment horizontal="left" vertical="center"/>
    </xf>
    <xf numFmtId="0" fontId="0" fillId="13" borderId="1" pivotButton="0" quotePrefix="0" xfId="0"/>
    <xf numFmtId="0" fontId="19" fillId="13" borderId="1" applyAlignment="1" pivotButton="0" quotePrefix="0" xfId="0">
      <alignment horizontal="center" vertical="center"/>
    </xf>
    <xf numFmtId="0" fontId="2" fillId="13" borderId="1" applyAlignment="1" pivotButton="0" quotePrefix="0" xfId="0">
      <alignment horizontal="center" vertical="center"/>
    </xf>
    <xf numFmtId="0" fontId="10" fillId="7" borderId="1" applyAlignment="1" pivotButton="0" quotePrefix="0" xfId="0">
      <alignment horizontal="left" vertical="center"/>
    </xf>
    <xf numFmtId="0" fontId="21" fillId="8" borderId="1" applyAlignment="1" pivotButton="0" quotePrefix="0" xfId="0">
      <alignment horizontal="center" vertical="center"/>
    </xf>
    <xf numFmtId="0" fontId="22" fillId="8" borderId="1" applyAlignment="1" pivotButton="0" quotePrefix="0" xfId="0">
      <alignment horizontal="center" vertical="center"/>
    </xf>
    <xf numFmtId="0" fontId="10" fillId="8" borderId="1" applyAlignment="1" pivotButton="0" quotePrefix="0" xfId="0">
      <alignment horizontal="center" vertical="center"/>
    </xf>
    <xf numFmtId="0" fontId="0" fillId="8" borderId="1" pivotButton="0" quotePrefix="0" xfId="0"/>
    <xf numFmtId="0" fontId="1" fillId="2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center" vertical="center"/>
    </xf>
    <xf numFmtId="0" fontId="4" fillId="5" borderId="2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center" vertical="center"/>
    </xf>
    <xf numFmtId="0" fontId="7" fillId="6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/>
    </xf>
    <xf numFmtId="0" fontId="4" fillId="4" borderId="2" applyAlignment="1" pivotButton="0" quotePrefix="0" xfId="0">
      <alignment horizontal="left" vertical="center" wrapText="1"/>
    </xf>
    <xf numFmtId="0" fontId="6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left" vertical="center" wrapText="1"/>
    </xf>
    <xf numFmtId="0" fontId="9" fillId="4" borderId="1" applyAlignment="1" pivotButton="0" quotePrefix="0" xfId="0">
      <alignment horizontal="center" vertical="center"/>
    </xf>
    <xf numFmtId="0" fontId="2" fillId="8" borderId="1" applyAlignment="1" pivotButton="0" quotePrefix="0" xfId="0">
      <alignment horizontal="center" vertical="center"/>
    </xf>
    <xf numFmtId="0" fontId="1" fillId="9" borderId="0" applyAlignment="1" pivotButton="0" quotePrefix="0" xfId="0">
      <alignment horizontal="left" vertical="center"/>
    </xf>
    <xf numFmtId="0" fontId="4" fillId="5" borderId="3" applyAlignment="1" pivotButton="0" quotePrefix="0" xfId="0">
      <alignment horizontal="left" vertical="center" wrapText="1"/>
    </xf>
    <xf numFmtId="0" fontId="4" fillId="4" borderId="3" applyAlignment="1" pivotButton="0" quotePrefix="0" xfId="0">
      <alignment horizontal="left" vertical="center" wrapText="1"/>
    </xf>
    <xf numFmtId="0" fontId="1" fillId="10" borderId="0" applyAlignment="1" pivotButton="0" quotePrefix="0" xfId="0">
      <alignment horizontal="left" vertical="center"/>
    </xf>
    <xf numFmtId="0" fontId="4" fillId="5" borderId="4" applyAlignment="1" pivotButton="0" quotePrefix="0" xfId="0">
      <alignment horizontal="left" vertical="center" wrapText="1"/>
    </xf>
    <xf numFmtId="0" fontId="4" fillId="4" borderId="4" applyAlignment="1" pivotButton="0" quotePrefix="0" xfId="0">
      <alignment horizontal="left" vertical="center" wrapText="1"/>
    </xf>
    <xf numFmtId="0" fontId="1" fillId="11" borderId="0" applyAlignment="1" pivotButton="0" quotePrefix="0" xfId="0">
      <alignment horizontal="left" vertical="center"/>
    </xf>
    <xf numFmtId="0" fontId="4" fillId="5" borderId="5" applyAlignment="1" pivotButton="0" quotePrefix="0" xfId="0">
      <alignment horizontal="left" vertical="center" wrapText="1"/>
    </xf>
    <xf numFmtId="0" fontId="4" fillId="4" borderId="5" applyAlignment="1" pivotButton="0" quotePrefix="0" xfId="0">
      <alignment horizontal="left" vertical="center" wrapText="1"/>
    </xf>
    <xf numFmtId="0" fontId="1" fillId="12" borderId="0" applyAlignment="1" pivotButton="0" quotePrefix="0" xfId="0">
      <alignment horizontal="left" vertical="center"/>
    </xf>
    <xf numFmtId="0" fontId="4" fillId="5" borderId="6" applyAlignment="1" pivotButton="0" quotePrefix="0" xfId="0">
      <alignment horizontal="left" vertical="center" wrapText="1"/>
    </xf>
    <xf numFmtId="0" fontId="4" fillId="4" borderId="6" applyAlignment="1" pivotButton="0" quotePrefix="0" xfId="0">
      <alignment horizontal="left" vertical="center" wrapText="1"/>
    </xf>
    <xf numFmtId="0" fontId="1" fillId="13" borderId="0" applyAlignment="1" pivotButton="0" quotePrefix="0" xfId="0">
      <alignment horizontal="left" vertical="center"/>
    </xf>
    <xf numFmtId="0" fontId="4" fillId="5" borderId="7" applyAlignment="1" pivotButton="0" quotePrefix="0" xfId="0">
      <alignment horizontal="left" vertical="center" wrapText="1"/>
    </xf>
    <xf numFmtId="0" fontId="4" fillId="4" borderId="7" applyAlignment="1" pivotButton="0" quotePrefix="0" xfId="0">
      <alignment horizontal="left" vertical="center" wrapText="1"/>
    </xf>
    <xf numFmtId="0" fontId="1" fillId="14" borderId="0" applyAlignment="1" pivotButton="0" quotePrefix="0" xfId="0">
      <alignment horizontal="left" vertical="center"/>
    </xf>
    <xf numFmtId="0" fontId="4" fillId="5" borderId="8" applyAlignment="1" pivotButton="0" quotePrefix="0" xfId="0">
      <alignment horizontal="left" vertical="center" wrapText="1"/>
    </xf>
    <xf numFmtId="0" fontId="4" fillId="4" borderId="8" applyAlignment="1" pivotButton="0" quotePrefix="0" xfId="0">
      <alignment horizontal="left" vertical="center" wrapText="1"/>
    </xf>
    <xf numFmtId="0" fontId="1" fillId="15" borderId="0" applyAlignment="1" pivotButton="0" quotePrefix="0" xfId="0">
      <alignment horizontal="left" vertical="center"/>
    </xf>
    <xf numFmtId="0" fontId="4" fillId="5" borderId="9" applyAlignment="1" pivotButton="0" quotePrefix="0" xfId="0">
      <alignment horizontal="left" vertical="center" wrapText="1"/>
    </xf>
    <xf numFmtId="0" fontId="4" fillId="4" borderId="9" applyAlignment="1" pivotButton="0" quotePrefix="0" xfId="0">
      <alignment horizontal="left" vertical="center" wrapText="1"/>
    </xf>
    <xf numFmtId="0" fontId="1" fillId="16" borderId="0" applyAlignment="1" pivotButton="0" quotePrefix="0" xfId="0">
      <alignment horizontal="left" vertical="center"/>
    </xf>
    <xf numFmtId="0" fontId="4" fillId="5" borderId="10" applyAlignment="1" pivotButton="0" quotePrefix="0" xfId="0">
      <alignment horizontal="left" vertical="center" wrapText="1"/>
    </xf>
    <xf numFmtId="0" fontId="4" fillId="4" borderId="10" applyAlignment="1" pivotButton="0" quotePrefix="0" xfId="0">
      <alignment horizontal="left" vertical="center" wrapText="1"/>
    </xf>
    <xf numFmtId="0" fontId="1" fillId="17" borderId="0" applyAlignment="1" pivotButton="0" quotePrefix="0" xfId="0">
      <alignment horizontal="left" vertical="center"/>
    </xf>
    <xf numFmtId="0" fontId="4" fillId="5" borderId="11" applyAlignment="1" pivotButton="0" quotePrefix="0" xfId="0">
      <alignment horizontal="left" vertical="center" wrapText="1"/>
    </xf>
    <xf numFmtId="0" fontId="4" fillId="4" borderId="11" applyAlignment="1" pivotButton="0" quotePrefix="0" xfId="0">
      <alignment horizontal="left" vertical="center" wrapText="1"/>
    </xf>
    <xf numFmtId="0" fontId="1" fillId="18" borderId="0" applyAlignment="1" pivotButton="0" quotePrefix="0" xfId="0">
      <alignment horizontal="left" vertical="center"/>
    </xf>
    <xf numFmtId="0" fontId="4" fillId="5" borderId="12" applyAlignment="1" pivotButton="0" quotePrefix="0" xfId="0">
      <alignment horizontal="left" vertical="center" wrapText="1"/>
    </xf>
    <xf numFmtId="0" fontId="4" fillId="4" borderId="12" applyAlignment="1" pivotButton="0" quotePrefix="0" xfId="0">
      <alignment horizontal="left" vertical="center" wrapText="1"/>
    </xf>
    <xf numFmtId="0" fontId="1" fillId="19" borderId="0" applyAlignment="1" pivotButton="0" quotePrefix="0" xfId="0">
      <alignment horizontal="left" vertical="center"/>
    </xf>
    <xf numFmtId="0" fontId="4" fillId="5" borderId="13" applyAlignment="1" pivotButton="0" quotePrefix="0" xfId="0">
      <alignment horizontal="left" vertical="center" wrapText="1"/>
    </xf>
    <xf numFmtId="0" fontId="4" fillId="4" borderId="13" applyAlignment="1" pivotButton="0" quotePrefix="0" xfId="0">
      <alignment horizontal="left" vertical="center" wrapText="1"/>
    </xf>
    <xf numFmtId="0" fontId="1" fillId="20" borderId="0" applyAlignment="1" pivotButton="0" quotePrefix="0" xfId="0">
      <alignment horizontal="left" vertical="center"/>
    </xf>
    <xf numFmtId="0" fontId="4" fillId="5" borderId="14" applyAlignment="1" pivotButton="0" quotePrefix="0" xfId="0">
      <alignment horizontal="left" vertical="center" wrapText="1"/>
    </xf>
    <xf numFmtId="0" fontId="4" fillId="4" borderId="14" applyAlignment="1" pivotButton="0" quotePrefix="0" xfId="0">
      <alignment horizontal="left" vertical="center" wrapText="1"/>
    </xf>
    <xf numFmtId="0" fontId="0" fillId="0" borderId="18" pivotButton="0" quotePrefix="0" xfId="0"/>
    <xf numFmtId="0" fontId="0" fillId="0" borderId="19" pivotButton="0" quotePrefix="0" xfId="0"/>
    <xf numFmtId="0" fontId="7" fillId="21" borderId="1" applyAlignment="1" pivotButton="0" quotePrefix="0" xfId="0">
      <alignment horizontal="center" vertical="center"/>
    </xf>
    <xf numFmtId="0" fontId="4" fillId="5" borderId="20" applyAlignment="1" pivotButton="0" quotePrefix="0" xfId="0">
      <alignment horizontal="left" vertical="center" wrapText="1"/>
    </xf>
    <xf numFmtId="0" fontId="26" fillId="5" borderId="1" applyAlignment="1" pivotButton="0" quotePrefix="0" xfId="0">
      <alignment horizontal="left" vertical="center"/>
    </xf>
    <xf numFmtId="0" fontId="32" fillId="5" borderId="1" applyAlignment="1" pivotButton="0" quotePrefix="0" xfId="0">
      <alignment horizontal="center" vertical="center"/>
    </xf>
    <xf numFmtId="0" fontId="27" fillId="5" borderId="1" applyAlignment="1" pivotButton="0" quotePrefix="0" xfId="0">
      <alignment horizontal="center" vertical="center"/>
    </xf>
    <xf numFmtId="0" fontId="23" fillId="22" borderId="1" applyAlignment="1" pivotButton="0" quotePrefix="0" xfId="0">
      <alignment horizontal="left" vertical="center" wrapText="1"/>
    </xf>
    <xf numFmtId="0" fontId="24" fillId="3" borderId="1" applyAlignment="1" pivotButton="0" quotePrefix="0" xfId="0">
      <alignment horizontal="center" vertical="center" wrapText="1"/>
    </xf>
    <xf numFmtId="0" fontId="25" fillId="4" borderId="1" applyAlignment="1" pivotButton="0" quotePrefix="0" xfId="0">
      <alignment horizontal="center" vertical="center"/>
    </xf>
    <xf numFmtId="0" fontId="26" fillId="5" borderId="1" applyAlignment="1" pivotButton="0" quotePrefix="0" xfId="0">
      <alignment horizontal="left" vertical="center" wrapText="1"/>
    </xf>
    <xf numFmtId="0" fontId="28" fillId="5" borderId="1" applyAlignment="1" pivotButton="0" quotePrefix="0" xfId="0">
      <alignment horizontal="center" vertical="center"/>
    </xf>
    <xf numFmtId="0" fontId="29" fillId="6" borderId="1" applyAlignment="1" pivotButton="0" quotePrefix="0" xfId="0">
      <alignment horizontal="center" vertical="center"/>
    </xf>
    <xf numFmtId="0" fontId="30" fillId="5" borderId="1" applyAlignment="1" pivotButton="0" quotePrefix="0" xfId="0">
      <alignment horizontal="left" vertical="center" wrapText="1"/>
    </xf>
    <xf numFmtId="0" fontId="31" fillId="5" borderId="1" applyAlignment="1" pivotButton="0" quotePrefix="0" xfId="0">
      <alignment horizontal="center" vertical="center"/>
    </xf>
    <xf numFmtId="0" fontId="26" fillId="4" borderId="1" applyAlignment="1" pivotButton="0" quotePrefix="0" xfId="0">
      <alignment horizontal="left" vertical="center" wrapText="1"/>
    </xf>
    <xf numFmtId="0" fontId="27" fillId="4" borderId="1" applyAlignment="1" pivotButton="0" quotePrefix="0" xfId="0">
      <alignment horizontal="center" vertical="center"/>
    </xf>
    <xf numFmtId="0" fontId="28" fillId="4" borderId="1" applyAlignment="1" pivotButton="0" quotePrefix="0" xfId="0">
      <alignment horizontal="center" vertical="center"/>
    </xf>
    <xf numFmtId="0" fontId="30" fillId="4" borderId="1" applyAlignment="1" pivotButton="0" quotePrefix="0" xfId="0">
      <alignment horizontal="left" vertical="center" wrapText="1"/>
    </xf>
    <xf numFmtId="0" fontId="31" fillId="4" borderId="1" applyAlignment="1" pivotButton="0" quotePrefix="0" xfId="0">
      <alignment horizontal="center" vertical="center"/>
    </xf>
    <xf numFmtId="0" fontId="23" fillId="23" borderId="1" applyAlignment="1" pivotButton="0" quotePrefix="0" xfId="0">
      <alignment horizontal="left" vertical="center" wrapText="1"/>
    </xf>
    <xf numFmtId="0" fontId="23" fillId="24" borderId="1" applyAlignment="1" pivotButton="0" quotePrefix="0" xfId="0">
      <alignment horizontal="left" vertical="center" wrapText="1"/>
    </xf>
    <xf numFmtId="0" fontId="23" fillId="10" borderId="1" applyAlignment="1" pivotButton="0" quotePrefix="0" xfId="0">
      <alignment horizontal="left" vertical="center" wrapText="1"/>
    </xf>
    <xf numFmtId="0" fontId="23" fillId="25" borderId="1" applyAlignment="1" pivotButton="0" quotePrefix="0" xfId="0">
      <alignment horizontal="left" vertical="center" wrapText="1"/>
    </xf>
    <xf numFmtId="0" fontId="23" fillId="26" borderId="1" applyAlignment="1" pivotButton="0" quotePrefix="0" xfId="0">
      <alignment horizontal="left" vertical="center" wrapText="1"/>
    </xf>
    <xf numFmtId="0" fontId="23" fillId="27" borderId="1" applyAlignment="1" pivotButton="0" quotePrefix="0" xfId="0">
      <alignment horizontal="left" vertical="center" wrapText="1"/>
    </xf>
    <xf numFmtId="0" fontId="23" fillId="28" borderId="1" applyAlignment="1" pivotButton="0" quotePrefix="0" xfId="0">
      <alignment horizontal="left" vertical="center" wrapText="1"/>
    </xf>
    <xf numFmtId="0" fontId="23" fillId="29" borderId="1" applyAlignment="1" pivotButton="0" quotePrefix="0" xfId="0">
      <alignment horizontal="left" vertical="center" wrapText="1"/>
    </xf>
    <xf numFmtId="0" fontId="23" fillId="30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10">
    <dxf>
      <font>
        <name val="Arial"/>
        <b val="1"/>
        <color rgb="FF14532D"/>
        <sz val="9"/>
      </font>
      <fill>
        <patternFill patternType="solid">
          <fgColor rgb="FFDCFCE7"/>
        </patternFill>
      </fill>
    </dxf>
    <dxf>
      <font>
        <name val="Arial"/>
        <b val="1"/>
        <color rgb="FF92400E"/>
        <sz val="9"/>
      </font>
      <fill>
        <patternFill patternType="solid">
          <fgColor rgb="FFFEF9C3"/>
        </patternFill>
      </fill>
    </dxf>
    <dxf>
      <font>
        <name val="Arial"/>
        <b val="1"/>
        <color rgb="FF1E3A8A"/>
        <sz val="9"/>
      </font>
      <fill>
        <patternFill patternType="solid">
          <fgColor rgb="FFDBEAFE"/>
        </patternFill>
      </fill>
    </dxf>
    <dxf>
      <font>
        <name val="Arial"/>
        <b val="1"/>
        <color rgb="FF7F1D1D"/>
        <sz val="9"/>
      </font>
      <fill>
        <patternFill patternType="solid">
          <fgColor rgb="FFFEF2F2"/>
        </patternFill>
      </fill>
    </dxf>
    <dxf>
      <font>
        <name val="Arial"/>
        <b val="1"/>
        <color rgb="FFFFFFFF"/>
        <sz val="14"/>
      </font>
      <fill>
        <patternFill patternType="solid">
          <fgColor rgb="FFDC2626"/>
        </patternFill>
      </fill>
    </dxf>
    <dxf>
      <font>
        <name val="Arial"/>
        <b val="1"/>
        <color rgb="FFFFFFFF"/>
        <sz val="14"/>
      </font>
      <fill>
        <patternFill patternType="solid">
          <fgColor rgb="FFCA8A04"/>
        </patternFill>
      </fill>
    </dxf>
    <dxf>
      <font>
        <name val="Arial"/>
        <b val="1"/>
        <color rgb="FFFFFFFF"/>
        <sz val="14"/>
      </font>
      <fill>
        <patternFill patternType="solid">
          <fgColor rgb="FF1E40AF"/>
        </patternFill>
      </fill>
    </dxf>
    <dxf>
      <font>
        <name val="Arial"/>
        <b val="1"/>
        <color rgb="FFFFFFFF"/>
        <sz val="14"/>
      </font>
      <fill>
        <patternFill patternType="solid">
          <fgColor rgb="FF16A34A"/>
        </patternFill>
      </fill>
    </dxf>
    <dxf>
      <font>
        <name val="Arial"/>
        <b val="1"/>
        <color rgb="FF16A34A"/>
        <sz val="11"/>
      </font>
      <fill>
        <patternFill patternType="solid">
          <fgColor rgb="FFDCFCE7"/>
        </patternFill>
      </fill>
    </dxf>
    <dxf>
      <font>
        <name val="Arial"/>
        <color rgb="FFCA8A04"/>
        <sz val="11"/>
      </font>
      <fill>
        <patternFill patternType="solid">
          <fgColor rgb="FFFEF9C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2A8A7E"/>
    <outlinePr summaryBelow="1" summaryRight="1"/>
    <pageSetUpPr/>
  </sheetPr>
  <dimension ref="A2:H39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8" customWidth="1" min="2" max="2"/>
    <col width="14" customWidth="1" min="3" max="3"/>
    <col width="20" customWidth="1" min="4" max="4"/>
    <col width="14" customWidth="1" min="5" max="5"/>
    <col width="14" customWidth="1" min="6" max="6"/>
    <col width="14" customWidth="1" min="7" max="7"/>
    <col width="14" customWidth="1" min="8" max="8"/>
    <col width="2" customWidth="1" min="9" max="9"/>
  </cols>
  <sheetData>
    <row r="1" ht="8" customHeight="1"/>
    <row r="2" ht="48" customHeight="1">
      <c r="B2" s="1" t="inlineStr">
        <is>
          <t xml:space="preserve">  INDICE GERAL — EDITAL VERTICALIZADO B02 TI  |  Rota Alvo SEFAZ-CE</t>
        </is>
      </c>
    </row>
    <row r="3" ht="20" customHeight="1">
      <c r="B3" s="2" t="inlineStr">
        <is>
          <t xml:space="preserve">  FCC 2026  |  Provas 01-02/08/2026  |  Status atualizado automaticamente conforme voce preenche as abas</t>
        </is>
      </c>
    </row>
    <row r="4" ht="10" customHeight="1"/>
    <row r="5" ht="44" customHeight="1">
      <c r="B5" s="3" t="inlineStr">
        <is>
          <t xml:space="preserve">  COMO USAR:  1) Acesse a aba da disciplina  2) Para cada topico, preencha o DOMINIO (0=Nao vi  1=Basico  2=Entendo  3=Domino)  3) Atualize o STATUS (Nao iniciado / Em andamento / Revisando / Dominado)  4) Registre quantas QUESTOES FCC fez  5) Use OBSERVACOES para anotar duvidas, mnemonicos ou links de video</t>
        </is>
      </c>
    </row>
    <row r="6" ht="10" customHeight="1"/>
    <row r="7" ht="22" customHeight="1">
      <c r="B7" s="4" t="inlineStr">
        <is>
          <t xml:space="preserve">  P1 — CONHECIMENTOS GERAIS  |  Prova 01/08/2026 (tarde)  |  80 questoes  |  Peso 1</t>
        </is>
      </c>
    </row>
    <row r="8" ht="26" customHeight="1">
      <c r="B8" s="5" t="inlineStr">
        <is>
          <t>DISCIPLINA</t>
        </is>
      </c>
      <c r="C8" s="6" t="inlineStr">
        <is>
          <t>PESO NA PROVA</t>
        </is>
      </c>
      <c r="D8" s="6" t="inlineStr">
        <is>
          <t>PROGRESSO (topicos dominados)</t>
        </is>
      </c>
      <c r="E8" s="6" t="inlineStr">
        <is>
          <t>DOMINIO MEDIO</t>
        </is>
      </c>
      <c r="F8" s="6" t="inlineStr">
        <is>
          <t>% DOMINADOS</t>
        </is>
      </c>
      <c r="G8" s="6" t="inlineStr">
        <is>
          <t>QUESTOES FEITAS</t>
        </is>
      </c>
      <c r="H8" s="6" t="inlineStr">
        <is>
          <t>STATUS GERAL</t>
        </is>
      </c>
    </row>
    <row r="9" ht="26" customHeight="1">
      <c r="B9" s="7" t="inlineStr">
        <is>
          <t xml:space="preserve">  Lingua Portuguesa</t>
        </is>
      </c>
      <c r="C9" s="8" t="inlineStr">
        <is>
          <t>~20 questoes</t>
        </is>
      </c>
      <c r="D9" s="9">
        <f>IFERROR(REPT("█",ROUND(COUNTIF('Lingua Portuguesa'!E4:E20,"Dominado")/17*10,0))&amp;REPT("░",10-ROUND(COUNTIF('Lingua Portuguesa'!E4:E20,"Dominado")/17*10,0))&amp;"  "&amp;TEXT(COUNTIF('Lingua Portuguesa'!E4:E20,"Dominado")/17,"0%"),"░░░░░░░░░░  0%")</f>
        <v/>
      </c>
      <c r="E9" s="10">
        <f>IFERROR(ROUND(AVERAGE('Lingua Portuguesa'!D4:D20),1)&amp;" / 3","—")</f>
        <v/>
      </c>
      <c r="F9" s="11">
        <f>IFERROR(TEXT(COUNTIF('Lingua Portuguesa'!E4:E20,"Dominado")/17,"0%"),"0%")</f>
        <v/>
      </c>
      <c r="G9" s="12">
        <f>IFERROR(SUM('Lingua Portuguesa'!G4:G20)&amp;" / 340","—")</f>
        <v/>
      </c>
      <c r="H9" s="13">
        <f>IFERROR(IF(COUNTIF('Lingua Portuguesa'!E4:E20,"Dominado")=17,"Dominou",IF(COUNTIF('Lingua Portuguesa'!E4:E20,"Nao iniciado")=17,"Nao iniciado",IF(COUNTIF('Lingua Portuguesa'!E4:E20,"Em andamento")&gt;0,"Em andamento","Iniciando"))),"Nao iniciado")</f>
        <v/>
      </c>
    </row>
    <row r="10" ht="26" customHeight="1">
      <c r="B10" s="14" t="inlineStr">
        <is>
          <t xml:space="preserve">  Raciocinio Logico</t>
        </is>
      </c>
      <c r="C10" s="15" t="inlineStr">
        <is>
          <t>~16 questoes</t>
        </is>
      </c>
      <c r="D10" s="16">
        <f>IFERROR(REPT("█",ROUND(COUNTIF('Raciocinio Logico'!E4:E17,"Dominado")/14*10,0))&amp;REPT("░",10-ROUND(COUNTIF('Raciocinio Logico'!E4:E17,"Dominado")/14*10,0))&amp;"  "&amp;TEXT(COUNTIF('Raciocinio Logico'!E4:E17,"Dominado")/14,"0%"),"░░░░░░░░░░  0%")</f>
        <v/>
      </c>
      <c r="E10" s="17">
        <f>IFERROR(ROUND(AVERAGE('Raciocinio Logico'!D4:D17),1)&amp;" / 3","—")</f>
        <v/>
      </c>
      <c r="F10" s="18">
        <f>IFERROR(TEXT(COUNTIF('Raciocinio Logico'!E4:E17,"Dominado")/14,"0%"),"0%")</f>
        <v/>
      </c>
      <c r="G10" s="19">
        <f>IFERROR(SUM('Raciocinio Logico'!G4:G17)&amp;" / 280","—")</f>
        <v/>
      </c>
      <c r="H10" s="20">
        <f>IFERROR(IF(COUNTIF('Raciocinio Logico'!E4:E17,"Dominado")=14,"Dominou",IF(COUNTIF('Raciocinio Logico'!E4:E17,"Nao iniciado")=14,"Nao iniciado",IF(COUNTIF('Raciocinio Logico'!E4:E17,"Em andamento")&gt;0,"Em andamento","Iniciando"))),"Nao iniciado")</f>
        <v/>
      </c>
    </row>
    <row r="11" ht="26" customHeight="1">
      <c r="B11" s="21" t="inlineStr">
        <is>
          <t xml:space="preserve">  Direito Constitucional</t>
        </is>
      </c>
      <c r="C11" s="8" t="inlineStr">
        <is>
          <t>~18 questoes</t>
        </is>
      </c>
      <c r="D11" s="9">
        <f>IFERROR(REPT("█",ROUND(COUNTIF('Direito Constitucional'!E4:E21,"Dominado")/18*10,0))&amp;REPT("░",10-ROUND(COUNTIF('Direito Constitucional'!E4:E21,"Dominado")/18*10,0))&amp;"  "&amp;TEXT(COUNTIF('Direito Constitucional'!E4:E21,"Dominado")/18,"0%"),"░░░░░░░░░░  0%")</f>
        <v/>
      </c>
      <c r="E11" s="10">
        <f>IFERROR(ROUND(AVERAGE('Direito Constitucional'!D4:D21),1)&amp;" / 3","—")</f>
        <v/>
      </c>
      <c r="F11" s="11">
        <f>IFERROR(TEXT(COUNTIF('Direito Constitucional'!E4:E21,"Dominado")/18,"0%"),"0%")</f>
        <v/>
      </c>
      <c r="G11" s="12">
        <f>IFERROR(SUM('Direito Constitucional'!G4:G21)&amp;" / 360","—")</f>
        <v/>
      </c>
      <c r="H11" s="13">
        <f>IFERROR(IF(COUNTIF('Direito Constitucional'!E4:E21,"Dominado")=18,"Dominou",IF(COUNTIF('Direito Constitucional'!E4:E21,"Nao iniciado")=18,"Nao iniciado",IF(COUNTIF('Direito Constitucional'!E4:E21,"Em andamento")&gt;0,"Em andamento","Iniciando"))),"Nao iniciado")</f>
        <v/>
      </c>
    </row>
    <row r="12" ht="26" customHeight="1">
      <c r="B12" s="22" t="inlineStr">
        <is>
          <t xml:space="preserve">  Direito Administrativo</t>
        </is>
      </c>
      <c r="C12" s="15" t="inlineStr">
        <is>
          <t>~18 questoes</t>
        </is>
      </c>
      <c r="D12" s="16">
        <f>IFERROR(REPT("█",ROUND(COUNTIF('Direito Administrativo'!E4:E21,"Dominado")/18*10,0))&amp;REPT("░",10-ROUND(COUNTIF('Direito Administrativo'!E4:E21,"Dominado")/18*10,0))&amp;"  "&amp;TEXT(COUNTIF('Direito Administrativo'!E4:E21,"Dominado")/18,"0%"),"░░░░░░░░░░  0%")</f>
        <v/>
      </c>
      <c r="E12" s="17">
        <f>IFERROR(ROUND(AVERAGE('Direito Administrativo'!D4:D21),1)&amp;" / 3","—")</f>
        <v/>
      </c>
      <c r="F12" s="18">
        <f>IFERROR(TEXT(COUNTIF('Direito Administrativo'!E4:E21,"Dominado")/18,"0%"),"0%")</f>
        <v/>
      </c>
      <c r="G12" s="19">
        <f>IFERROR(SUM('Direito Administrativo'!G4:G21)&amp;" / 360","—")</f>
        <v/>
      </c>
      <c r="H12" s="20">
        <f>IFERROR(IF(COUNTIF('Direito Administrativo'!E4:E21,"Dominado")=18,"Dominou",IF(COUNTIF('Direito Administrativo'!E4:E21,"Nao iniciado")=18,"Nao iniciado",IF(COUNTIF('Direito Administrativo'!E4:E21,"Em andamento")&gt;0,"Em andamento","Iniciando"))),"Nao iniciado")</f>
        <v/>
      </c>
    </row>
    <row r="13" ht="26" customHeight="1">
      <c r="B13" s="23" t="inlineStr">
        <is>
          <t xml:space="preserve">  Etica no Servico Publico</t>
        </is>
      </c>
      <c r="C13" s="8" t="inlineStr">
        <is>
          <t>~8 questoes</t>
        </is>
      </c>
      <c r="D13" s="9">
        <f>IFERROR(REPT("█",ROUND(COUNTIF('Etica no Servico Publico'!E4:E16,"Dominado")/13*10,0))&amp;REPT("░",10-ROUND(COUNTIF('Etica no Servico Publico'!E4:E16,"Dominado")/13*10,0))&amp;"  "&amp;TEXT(COUNTIF('Etica no Servico Publico'!E4:E16,"Dominado")/13,"0%"),"░░░░░░░░░░  0%")</f>
        <v/>
      </c>
      <c r="E13" s="10">
        <f>IFERROR(ROUND(AVERAGE('Etica no Servico Publico'!D4:D16),1)&amp;" / 3","—")</f>
        <v/>
      </c>
      <c r="F13" s="11">
        <f>IFERROR(TEXT(COUNTIF('Etica no Servico Publico'!E4:E16,"Dominado")/13,"0%"),"0%")</f>
        <v/>
      </c>
      <c r="G13" s="12">
        <f>IFERROR(SUM('Etica no Servico Publico'!G4:G16)&amp;" / 260","—")</f>
        <v/>
      </c>
      <c r="H13" s="13">
        <f>IFERROR(IF(COUNTIF('Etica no Servico Publico'!E4:E16,"Dominado")=13,"Dominou",IF(COUNTIF('Etica no Servico Publico'!E4:E16,"Nao iniciado")=13,"Nao iniciado",IF(COUNTIF('Etica no Servico Publico'!E4:E16,"Em andamento")&gt;0,"Em andamento","Iniciando"))),"Nao iniciado")</f>
        <v/>
      </c>
    </row>
    <row r="14" ht="22" customHeight="1">
      <c r="B14" s="24" t="inlineStr">
        <is>
          <t xml:space="preserve">  MEDIA P1 (Peso 1)</t>
        </is>
      </c>
      <c r="C14" s="96" t="n"/>
      <c r="D14" s="25" t="n"/>
      <c r="E14" s="26">
        <f>IFERROR(ROUND((AVERAGE('Lingua Portuguesa'!D4:D20)+AVERAGE('Raciocinio Logico'!D4:D17)+AVERAGE('Direito Constitucional'!D4:D21)+AVERAGE('Direito Administrativo'!D4:D21)+AVERAGE('Etica no Servico Publico'!D4:D16))/5,1)&amp;" / 3","—")</f>
        <v/>
      </c>
      <c r="F14" s="25" t="n"/>
      <c r="G14" s="27">
        <f>IFERROR((SUM('Lingua Portuguesa'!G4:G20)+SUM('Raciocinio Logico'!G4:G17)+SUM('Direito Constitucional'!G4:G21)+SUM('Direito Administrativo'!G4:G21)+SUM('Etica no Servico Publico'!G4:G16))&amp;" questoes","—")</f>
        <v/>
      </c>
      <c r="H14" s="25" t="n"/>
    </row>
    <row r="15"/>
    <row r="16" ht="22" customHeight="1">
      <c r="B16" s="28" t="inlineStr">
        <is>
          <t xml:space="preserve">  P2 — CONHECIMENTOS ESPECIFICOS TI  |  Prova 02/08/2026 (manha)  |  80 questoes  |  PESO 2 (vale o dobro!)</t>
        </is>
      </c>
    </row>
    <row r="17" ht="26" customHeight="1">
      <c r="B17" s="5" t="inlineStr">
        <is>
          <t>DISCIPLINA</t>
        </is>
      </c>
      <c r="C17" s="6" t="inlineStr">
        <is>
          <t>PESO NA PROVA</t>
        </is>
      </c>
      <c r="D17" s="6" t="inlineStr">
        <is>
          <t>PROGRESSO (topicos dominados)</t>
        </is>
      </c>
      <c r="E17" s="6" t="inlineStr">
        <is>
          <t>DOMINIO MEDIO</t>
        </is>
      </c>
      <c r="F17" s="6" t="inlineStr">
        <is>
          <t>% DOMINADOS</t>
        </is>
      </c>
      <c r="G17" s="6" t="inlineStr">
        <is>
          <t>QUESTOES FEITAS</t>
        </is>
      </c>
      <c r="H17" s="6" t="inlineStr">
        <is>
          <t>STATUS GERAL</t>
        </is>
      </c>
    </row>
    <row r="18" ht="26" customHeight="1">
      <c r="B18" s="29" t="inlineStr">
        <is>
          <t xml:space="preserve">  Seguranca da Informacao</t>
        </is>
      </c>
      <c r="C18" s="30" t="inlineStr">
        <is>
          <t>P2 x2 — DOBRO</t>
        </is>
      </c>
      <c r="D18" s="9">
        <f>IFERROR(REPT("█",ROUND(COUNTIF('Seguranca da Informacao'!E4:E21,"Dominado")/18*10,0))&amp;REPT("░",10-ROUND(COUNTIF('Seguranca da Informacao'!E4:E21,"Dominado")/18*10,0))&amp;"  "&amp;TEXT(COUNTIF('Seguranca da Informacao'!E4:E21,"Dominado")/18,"0%"),"░░░░░░░░░░  0%")</f>
        <v/>
      </c>
      <c r="E18" s="10">
        <f>IFERROR(ROUND(AVERAGE('Seguranca da Informacao'!D4:D21),1)&amp;" / 3","—")</f>
        <v/>
      </c>
      <c r="F18" s="11">
        <f>IFERROR(TEXT(COUNTIF('Seguranca da Informacao'!E4:E21,"Dominado")/18,"0%"),"0%")</f>
        <v/>
      </c>
      <c r="G18" s="12">
        <f>IFERROR(SUM('Seguranca da Informacao'!G4:G21)&amp;" / 360","—")</f>
        <v/>
      </c>
      <c r="H18" s="13">
        <f>IFERROR(IF(COUNTIF('Seguranca da Informacao'!E4:E21,"Dominado")=18,"Dominou",IF(COUNTIF('Seguranca da Informacao'!E4:E21,"Nao iniciado")=18,"Nao iniciado",IF(COUNTIF('Seguranca da Informacao'!E4:E21,"Em andamento")&gt;0,"Em andamento","Iniciando"))),"Nao iniciado")</f>
        <v/>
      </c>
    </row>
    <row r="19" ht="26" customHeight="1">
      <c r="B19" s="31" t="inlineStr">
        <is>
          <t xml:space="preserve">  Banco de Dados</t>
        </is>
      </c>
      <c r="C19" s="32" t="inlineStr">
        <is>
          <t>P2 x2 — DOBRO</t>
        </is>
      </c>
      <c r="D19" s="16">
        <f>IFERROR(REPT("█",ROUND(COUNTIF('Banco de Dados'!E4:E18,"Dominado")/15*10,0))&amp;REPT("░",10-ROUND(COUNTIF('Banco de Dados'!E4:E18,"Dominado")/15*10,0))&amp;"  "&amp;TEXT(COUNTIF('Banco de Dados'!E4:E18,"Dominado")/15,"0%"),"░░░░░░░░░░  0%")</f>
        <v/>
      </c>
      <c r="E19" s="17">
        <f>IFERROR(ROUND(AVERAGE('Banco de Dados'!D4:D18),1)&amp;" / 3","—")</f>
        <v/>
      </c>
      <c r="F19" s="18">
        <f>IFERROR(TEXT(COUNTIF('Banco de Dados'!E4:E18,"Dominado")/15,"0%"),"0%")</f>
        <v/>
      </c>
      <c r="G19" s="19">
        <f>IFERROR(SUM('Banco de Dados'!G4:G18)&amp;" / 300","—")</f>
        <v/>
      </c>
      <c r="H19" s="20">
        <f>IFERROR(IF(COUNTIF('Banco de Dados'!E4:E18,"Dominado")=15,"Dominou",IF(COUNTIF('Banco de Dados'!E4:E18,"Nao iniciado")=15,"Nao iniciado",IF(COUNTIF('Banco de Dados'!E4:E18,"Em andamento")&gt;0,"Em andamento","Iniciando"))),"Nao iniciado")</f>
        <v/>
      </c>
    </row>
    <row r="20" ht="26" customHeight="1">
      <c r="B20" s="33" t="inlineStr">
        <is>
          <t xml:space="preserve">  Redes de Computadores</t>
        </is>
      </c>
      <c r="C20" s="30" t="inlineStr">
        <is>
          <t>P2 x2 — DOBRO</t>
        </is>
      </c>
      <c r="D20" s="9">
        <f>IFERROR(REPT("█",ROUND(COUNTIF('Redes de Computadores'!E4:E18,"Dominado")/15*10,0))&amp;REPT("░",10-ROUND(COUNTIF('Redes de Computadores'!E4:E18,"Dominado")/15*10,0))&amp;"  "&amp;TEXT(COUNTIF('Redes de Computadores'!E4:E18,"Dominado")/15,"0%"),"░░░░░░░░░░  0%")</f>
        <v/>
      </c>
      <c r="E20" s="10">
        <f>IFERROR(ROUND(AVERAGE('Redes de Computadores'!D4:D18),1)&amp;" / 3","—")</f>
        <v/>
      </c>
      <c r="F20" s="11">
        <f>IFERROR(TEXT(COUNTIF('Redes de Computadores'!E4:E18,"Dominado")/15,"0%"),"0%")</f>
        <v/>
      </c>
      <c r="G20" s="12">
        <f>IFERROR(SUM('Redes de Computadores'!G4:G18)&amp;" / 300","—")</f>
        <v/>
      </c>
      <c r="H20" s="13">
        <f>IFERROR(IF(COUNTIF('Redes de Computadores'!E4:E18,"Dominado")=15,"Dominou",IF(COUNTIF('Redes de Computadores'!E4:E18,"Nao iniciado")=15,"Nao iniciado",IF(COUNTIF('Redes de Computadores'!E4:E18,"Em andamento")&gt;0,"Em andamento","Iniciando"))),"Nao iniciado")</f>
        <v/>
      </c>
    </row>
    <row r="21" ht="26" customHeight="1">
      <c r="B21" s="34" t="inlineStr">
        <is>
          <t xml:space="preserve">  Arquitetura de Sistemas</t>
        </is>
      </c>
      <c r="C21" s="32" t="inlineStr">
        <is>
          <t>P2 x2 — DOBRO</t>
        </is>
      </c>
      <c r="D21" s="16">
        <f>IFERROR(REPT("█",ROUND(COUNTIF('Arquitetura de Sistemas'!E4:E17,"Dominado")/14*10,0))&amp;REPT("░",10-ROUND(COUNTIF('Arquitetura de Sistemas'!E4:E17,"Dominado")/14*10,0))&amp;"  "&amp;TEXT(COUNTIF('Arquitetura de Sistemas'!E4:E17,"Dominado")/14,"0%"),"░░░░░░░░░░  0%")</f>
        <v/>
      </c>
      <c r="E21" s="17">
        <f>IFERROR(ROUND(AVERAGE('Arquitetura de Sistemas'!D4:D17),1)&amp;" / 3","—")</f>
        <v/>
      </c>
      <c r="F21" s="18">
        <f>IFERROR(TEXT(COUNTIF('Arquitetura de Sistemas'!E4:E17,"Dominado")/14,"0%"),"0%")</f>
        <v/>
      </c>
      <c r="G21" s="19">
        <f>IFERROR(SUM('Arquitetura de Sistemas'!G4:G17)&amp;" / 280","—")</f>
        <v/>
      </c>
      <c r="H21" s="20">
        <f>IFERROR(IF(COUNTIF('Arquitetura de Sistemas'!E4:E17,"Dominado")=14,"Dominou",IF(COUNTIF('Arquitetura de Sistemas'!E4:E17,"Nao iniciado")=14,"Nao iniciado",IF(COUNTIF('Arquitetura de Sistemas'!E4:E17,"Em andamento")&gt;0,"Em andamento","Iniciando"))),"Nao iniciado")</f>
        <v/>
      </c>
    </row>
    <row r="22" ht="26" customHeight="1">
      <c r="B22" s="35" t="inlineStr">
        <is>
          <t xml:space="preserve">  Engenharia de Software</t>
        </is>
      </c>
      <c r="C22" s="30" t="inlineStr">
        <is>
          <t>P2 x2 — DOBRO</t>
        </is>
      </c>
      <c r="D22" s="9">
        <f>IFERROR(REPT("█",ROUND(COUNTIF('Engenharia de Software'!E4:E18,"Dominado")/15*10,0))&amp;REPT("░",10-ROUND(COUNTIF('Engenharia de Software'!E4:E18,"Dominado")/15*10,0))&amp;"  "&amp;TEXT(COUNTIF('Engenharia de Software'!E4:E18,"Dominado")/15,"0%"),"░░░░░░░░░░  0%")</f>
        <v/>
      </c>
      <c r="E22" s="10">
        <f>IFERROR(ROUND(AVERAGE('Engenharia de Software'!D4:D18),1)&amp;" / 3","—")</f>
        <v/>
      </c>
      <c r="F22" s="11">
        <f>IFERROR(TEXT(COUNTIF('Engenharia de Software'!E4:E18,"Dominado")/15,"0%"),"0%")</f>
        <v/>
      </c>
      <c r="G22" s="12">
        <f>IFERROR(SUM('Engenharia de Software'!G4:G18)&amp;" / 300","—")</f>
        <v/>
      </c>
      <c r="H22" s="13">
        <f>IFERROR(IF(COUNTIF('Engenharia de Software'!E4:E18,"Dominado")=15,"Dominou",IF(COUNTIF('Engenharia de Software'!E4:E18,"Nao iniciado")=15,"Nao iniciado",IF(COUNTIF('Engenharia de Software'!E4:E18,"Em andamento")&gt;0,"Em andamento","Iniciando"))),"Nao iniciado")</f>
        <v/>
      </c>
    </row>
    <row r="23" ht="26" customHeight="1">
      <c r="B23" s="36" t="inlineStr">
        <is>
          <t xml:space="preserve">  Governanca de TI</t>
        </is>
      </c>
      <c r="C23" s="32" t="inlineStr">
        <is>
          <t>P2 x2 — DOBRO</t>
        </is>
      </c>
      <c r="D23" s="16">
        <f>IFERROR(REPT("█",ROUND(COUNTIF('Governanca de TI'!E4:E15,"Dominado")/12*10,0))&amp;REPT("░",10-ROUND(COUNTIF('Governanca de TI'!E4:E15,"Dominado")/12*10,0))&amp;"  "&amp;TEXT(COUNTIF('Governanca de TI'!E4:E15,"Dominado")/12,"0%"),"░░░░░░░░░░  0%")</f>
        <v/>
      </c>
      <c r="E23" s="17">
        <f>IFERROR(ROUND(AVERAGE('Governanca de TI'!D4:D15),1)&amp;" / 3","—")</f>
        <v/>
      </c>
      <c r="F23" s="18">
        <f>IFERROR(TEXT(COUNTIF('Governanca de TI'!E4:E15,"Dominado")/12,"0%"),"0%")</f>
        <v/>
      </c>
      <c r="G23" s="19">
        <f>IFERROR(SUM('Governanca de TI'!G4:G15)&amp;" / 240","—")</f>
        <v/>
      </c>
      <c r="H23" s="20">
        <f>IFERROR(IF(COUNTIF('Governanca de TI'!E4:E15,"Dominado")=12,"Dominou",IF(COUNTIF('Governanca de TI'!E4:E15,"Nao iniciado")=12,"Nao iniciado",IF(COUNTIF('Governanca de TI'!E4:E15,"Em andamento")&gt;0,"Em andamento","Iniciando"))),"Nao iniciado")</f>
        <v/>
      </c>
    </row>
    <row r="24" ht="26" customHeight="1">
      <c r="B24" s="37" t="inlineStr">
        <is>
          <t xml:space="preserve">  Sistemas Operacionais</t>
        </is>
      </c>
      <c r="C24" s="30" t="inlineStr">
        <is>
          <t>P2 x2 — DOBRO</t>
        </is>
      </c>
      <c r="D24" s="9">
        <f>IFERROR(REPT("█",ROUND(COUNTIF('Sistemas Operacionais'!E4:E16,"Dominado")/13*10,0))&amp;REPT("░",10-ROUND(COUNTIF('Sistemas Operacionais'!E4:E16,"Dominado")/13*10,0))&amp;"  "&amp;TEXT(COUNTIF('Sistemas Operacionais'!E4:E16,"Dominado")/13,"0%"),"░░░░░░░░░░  0%")</f>
        <v/>
      </c>
      <c r="E24" s="10">
        <f>IFERROR(ROUND(AVERAGE('Sistemas Operacionais'!D4:D16),1)&amp;" / 3","—")</f>
        <v/>
      </c>
      <c r="F24" s="11">
        <f>IFERROR(TEXT(COUNTIF('Sistemas Operacionais'!E4:E16,"Dominado")/13,"0%"),"0%")</f>
        <v/>
      </c>
      <c r="G24" s="12">
        <f>IFERROR(SUM('Sistemas Operacionais'!G4:G16)&amp;" / 260","—")</f>
        <v/>
      </c>
      <c r="H24" s="13">
        <f>IFERROR(IF(COUNTIF('Sistemas Operacionais'!E4:E16,"Dominado")=13,"Dominou",IF(COUNTIF('Sistemas Operacionais'!E4:E16,"Nao iniciado")=13,"Nao iniciado",IF(COUNTIF('Sistemas Operacionais'!E4:E16,"Em andamento")&gt;0,"Em andamento","Iniciando"))),"Nao iniciado")</f>
        <v/>
      </c>
    </row>
    <row r="25" ht="26" customHeight="1">
      <c r="B25" s="38" t="inlineStr">
        <is>
          <t xml:space="preserve">  Legislacao de TI</t>
        </is>
      </c>
      <c r="C25" s="32" t="inlineStr">
        <is>
          <t>P2 x2 — DOBRO</t>
        </is>
      </c>
      <c r="D25" s="16">
        <f>IFERROR(REPT("█",ROUND(COUNTIF('Legislacao de TI'!E4:E16,"Dominado")/13*10,0))&amp;REPT("░",10-ROUND(COUNTIF('Legislacao de TI'!E4:E16,"Dominado")/13*10,0))&amp;"  "&amp;TEXT(COUNTIF('Legislacao de TI'!E4:E16,"Dominado")/13,"0%"),"░░░░░░░░░░  0%")</f>
        <v/>
      </c>
      <c r="E25" s="17">
        <f>IFERROR(ROUND(AVERAGE('Legislacao de TI'!D4:D16),1)&amp;" / 3","—")</f>
        <v/>
      </c>
      <c r="F25" s="18">
        <f>IFERROR(TEXT(COUNTIF('Legislacao de TI'!E4:E16,"Dominado")/13,"0%"),"0%")</f>
        <v/>
      </c>
      <c r="G25" s="19">
        <f>IFERROR(SUM('Legislacao de TI'!G4:G16)&amp;" / 260","—")</f>
        <v/>
      </c>
      <c r="H25" s="20">
        <f>IFERROR(IF(COUNTIF('Legislacao de TI'!E4:E16,"Dominado")=13,"Dominou",IF(COUNTIF('Legislacao de TI'!E4:E16,"Nao iniciado")=13,"Nao iniciado",IF(COUNTIF('Legislacao de TI'!E4:E16,"Em andamento")&gt;0,"Em andamento","Iniciando"))),"Nao iniciado")</f>
        <v/>
      </c>
    </row>
    <row r="26" ht="22" customHeight="1">
      <c r="B26" s="39" t="inlineStr">
        <is>
          <t xml:space="preserve">  MEDIA P2 (Peso 2 — dobro)</t>
        </is>
      </c>
      <c r="C26" s="96" t="n"/>
      <c r="D26" s="40" t="n"/>
      <c r="E26" s="41">
        <f>IFERROR(ROUND((AVERAGE('Seguranca da Informacao'!D4:D21)+AVERAGE('Banco de Dados'!D4:D18)+AVERAGE('Redes de Computadores'!D4:D18)+AVERAGE('Arquitetura de Sistemas'!D4:D17)+AVERAGE('Engenharia de Software'!D4:D18)+AVERAGE('Governanca de TI'!D4:D15)+AVERAGE('Sistemas Operacionais'!D4:D16)+AVERAGE('Legislacao de TI'!D4:D16))/8,1)&amp;" / 3","—")</f>
        <v/>
      </c>
      <c r="F26" s="40" t="n"/>
      <c r="G26" s="42">
        <f>IFERROR((SUM('Seguranca da Informacao'!G4:G21)+SUM('Banco de Dados'!G4:G18)+SUM('Redes de Computadores'!G4:G18)+SUM('Arquitetura de Sistemas'!G4:G17)+SUM('Engenharia de Software'!G4:G18)+SUM('Governanca de TI'!G4:G15)+SUM('Sistemas Operacionais'!G4:G16)+SUM('Legislacao de TI'!G4:G16))&amp;" questoes","—")</f>
        <v/>
      </c>
      <c r="H26" s="40" t="n"/>
    </row>
    <row r="27"/>
    <row r="28" ht="32" customHeight="1">
      <c r="B28" s="43" t="inlineStr">
        <is>
          <t xml:space="preserve">  TOTAL GERAL DO KIT</t>
        </is>
      </c>
      <c r="C28" s="96" t="n"/>
      <c r="D28" s="44">
        <f>IFERROR(REPT("█",ROUND(((AVERAGE('Lingua Portuguesa'!D4:D20)+AVERAGE('Raciocinio Logico'!D4:D17)+AVERAGE('Direito Constitucional'!D4:D21)+AVERAGE('Direito Administrativo'!D4:D21)+AVERAGE('Etica no Servico Publico'!D4:D16))/5+(AVERAGE('Seguranca da Informacao'!D4:D21)+AVERAGE('Banco de Dados'!D4:D18)+AVERAGE('Redes de Computadores'!D4:D18)+AVERAGE('Arquitetura de Sistemas'!D4:D17)+AVERAGE('Engenharia de Software'!D4:D18)+AVERAGE('Governanca de TI'!D4:D15)+AVERAGE('Sistemas Operacionais'!D4:D16)+AVERAGE('Legislacao de TI'!D4:D16))/8)/2/3*10,0))&amp;REPT("░",10-ROUND(((AVERAGE('Lingua Portuguesa'!D4:D20)+AVERAGE('Raciocinio Logico'!D4:D17)+AVERAGE('Direito Constitucional'!D4:D21)+AVERAGE('Direito Administrativo'!D4:D21)+AVERAGE('Etica no Servico Publico'!D4:D16))/5+(AVERAGE('Seguranca da Informacao'!D4:D21)+AVERAGE('Banco de Dados'!D4:D18)+AVERAGE('Redes de Computadores'!D4:D18)+AVERAGE('Arquitetura de Sistemas'!D4:D17)+AVERAGE('Engenharia de Software'!D4:D18)+AVERAGE('Governanca de TI'!D4:D15)+AVERAGE('Sistemas Operacionais'!D4:D16)+AVERAGE('Legislacao de TI'!D4:D16))/8)/2/3*10,0)),"░░░░░░░░░░")</f>
        <v/>
      </c>
      <c r="E28" s="44">
        <f>IFERROR(ROUND(((AVERAGE('Lingua Portuguesa'!D4:D20)+AVERAGE('Raciocinio Logico'!D4:D17)+AVERAGE('Direito Constitucional'!D4:D21)+AVERAGE('Direito Administrativo'!D4:D21)+AVERAGE('Etica no Servico Publico'!D4:D16))/5+(AVERAGE('Seguranca da Informacao'!D4:D21)+AVERAGE('Banco de Dados'!D4:D18)+AVERAGE('Redes de Computadores'!D4:D18)+AVERAGE('Arquitetura de Sistemas'!D4:D17)+AVERAGE('Engenharia de Software'!D4:D18)+AVERAGE('Governanca de TI'!D4:D15)+AVERAGE('Sistemas Operacionais'!D4:D16)+AVERAGE('Legislacao de TI'!D4:D16))/8)/2,1)&amp;" / 3","—")</f>
        <v/>
      </c>
      <c r="F28" s="45" t="inlineStr">
        <is>
          <t xml:space="preserve">  195 topicos no total</t>
        </is>
      </c>
      <c r="G28" s="46">
        <f>IFERROR((SUM('Lingua Portuguesa'!G4:G20)+SUM('Raciocinio Logico'!G4:G17)+SUM('Direito Constitucional'!G4:G21)+SUM('Direito Administrativo'!G4:G21)+SUM('Etica no Servico Publico'!G4:G16)+SUM('Seguranca da Informacao'!G4:G21)+SUM('Banco de Dados'!G4:G18)+SUM('Redes de Computadores'!G4:G18)+SUM('Arquitetura de Sistemas'!G4:G17)+SUM('Engenharia de Software'!G4:G18)+SUM('Governanca de TI'!G4:G15)+SUM('Sistemas Operacionais'!G4:G16)+SUM('Legislacao de TI'!G4:G16))&amp;" questoes feitas","0")</f>
        <v/>
      </c>
      <c r="H28" s="47" t="n"/>
    </row>
    <row r="30" ht="24" customHeight="1">
      <c r="B30" s="100" t="inlineStr">
        <is>
          <t xml:space="preserve">  Mat. Fin., Estatistica e RL</t>
        </is>
      </c>
      <c r="C30" s="101" t="inlineStr">
        <is>
          <t>P1</t>
        </is>
      </c>
      <c r="D30" s="102" t="n">
        <v>12</v>
      </c>
      <c r="E30" s="102" t="n">
        <v>1</v>
      </c>
    </row>
    <row r="31" ht="24" customHeight="1">
      <c r="B31" s="100" t="inlineStr">
        <is>
          <t xml:space="preserve">  Adm. e Governanca Publica</t>
        </is>
      </c>
      <c r="C31" s="101" t="inlineStr">
        <is>
          <t>P1</t>
        </is>
      </c>
      <c r="D31" s="102" t="n">
        <v>10</v>
      </c>
      <c r="E31" s="102" t="n">
        <v>1</v>
      </c>
    </row>
    <row r="32" ht="24" customHeight="1">
      <c r="B32" s="100" t="inlineStr">
        <is>
          <t xml:space="preserve">  Economia</t>
        </is>
      </c>
      <c r="C32" s="101" t="inlineStr">
        <is>
          <t>P1</t>
        </is>
      </c>
      <c r="D32" s="102" t="n">
        <v>10</v>
      </c>
      <c r="E32" s="102" t="n">
        <v>1</v>
      </c>
    </row>
    <row r="33" ht="24" customHeight="1">
      <c r="B33" s="100" t="inlineStr">
        <is>
          <t xml:space="preserve">  Direito Civil e Penal</t>
        </is>
      </c>
      <c r="C33" s="101" t="inlineStr">
        <is>
          <t>P1</t>
        </is>
      </c>
      <c r="D33" s="102" t="n">
        <v>12</v>
      </c>
      <c r="E33" s="102" t="n">
        <v>1</v>
      </c>
    </row>
    <row r="34" ht="24" customHeight="1">
      <c r="B34" s="100" t="inlineStr">
        <is>
          <t xml:space="preserve">  Direito Financeiro</t>
        </is>
      </c>
      <c r="C34" s="101" t="inlineStr">
        <is>
          <t>P1</t>
        </is>
      </c>
      <c r="D34" s="102" t="n">
        <v>8</v>
      </c>
      <c r="E34" s="102" t="n">
        <v>1</v>
      </c>
    </row>
    <row r="35" ht="24" customHeight="1">
      <c r="B35" s="100" t="inlineStr">
        <is>
          <t xml:space="preserve">  Contabilidade Geral e Publica</t>
        </is>
      </c>
      <c r="C35" s="101" t="inlineStr">
        <is>
          <t>P1</t>
        </is>
      </c>
      <c r="D35" s="102" t="n">
        <v>10</v>
      </c>
      <c r="E35" s="102" t="n">
        <v>1</v>
      </c>
    </row>
    <row r="36" ht="24" customHeight="1">
      <c r="B36" s="100" t="inlineStr">
        <is>
          <t xml:space="preserve">  Auditoria</t>
        </is>
      </c>
      <c r="C36" s="101" t="inlineStr">
        <is>
          <t>P1</t>
        </is>
      </c>
      <c r="D36" s="102" t="n">
        <v>8</v>
      </c>
      <c r="E36" s="102" t="n">
        <v>1</v>
      </c>
    </row>
    <row r="37" ht="24" customHeight="1">
      <c r="B37" s="100" t="inlineStr">
        <is>
          <t xml:space="preserve">  Direito Tributario</t>
        </is>
      </c>
      <c r="C37" s="101" t="inlineStr">
        <is>
          <t>P2</t>
        </is>
      </c>
      <c r="D37" s="102" t="n">
        <v>10</v>
      </c>
      <c r="E37" s="102" t="n">
        <v>2</v>
      </c>
    </row>
    <row r="38" ht="24" customHeight="1">
      <c r="B38" s="100" t="inlineStr">
        <is>
          <t xml:space="preserve">  Contabilidade Avancada e de Custos</t>
        </is>
      </c>
      <c r="C38" s="101" t="inlineStr">
        <is>
          <t>P2</t>
        </is>
      </c>
      <c r="D38" s="102" t="n">
        <v>5</v>
      </c>
      <c r="E38" s="102" t="n">
        <v>2</v>
      </c>
    </row>
    <row r="39" ht="24" customHeight="1">
      <c r="B39" s="100" t="inlineStr">
        <is>
          <t xml:space="preserve">  Financas Publicas</t>
        </is>
      </c>
      <c r="C39" s="101" t="inlineStr">
        <is>
          <t>P2</t>
        </is>
      </c>
      <c r="D39" s="102" t="n">
        <v>5</v>
      </c>
      <c r="E39" s="102" t="n">
        <v>2</v>
      </c>
    </row>
  </sheetData>
  <mergeCells count="8">
    <mergeCell ref="B28:C28"/>
    <mergeCell ref="B14:C14"/>
    <mergeCell ref="B2:H2"/>
    <mergeCell ref="B16:H16"/>
    <mergeCell ref="B7:H7"/>
    <mergeCell ref="B26:C26"/>
    <mergeCell ref="B3:H3"/>
    <mergeCell ref="B5:H5"/>
  </mergeCells>
  <conditionalFormatting sqref="H9:H13">
    <cfRule type="expression" priority="1" dxfId="0">
      <formula>H9="Dominou"</formula>
    </cfRule>
    <cfRule type="expression" priority="2" dxfId="1">
      <formula>H9="Em andamento"</formula>
    </cfRule>
    <cfRule type="expression" priority="3" dxfId="2">
      <formula>H9="Iniciando"</formula>
    </cfRule>
    <cfRule type="expression" priority="4" dxfId="3">
      <formula>H9="Nao iniciado"</formula>
    </cfRule>
  </conditionalFormatting>
  <conditionalFormatting sqref="H18:H25">
    <cfRule type="expression" priority="5" dxfId="0">
      <formula>H18="Dominou"</formula>
    </cfRule>
    <cfRule type="expression" priority="6" dxfId="1">
      <formula>H18="Em andamento"</formula>
    </cfRule>
    <cfRule type="expression" priority="7" dxfId="2">
      <formula>H18="Iniciando"</formula>
    </cfRule>
    <cfRule type="expression" priority="8" dxfId="3">
      <formula>H18="Nao iniciado"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5803D"/>
    <outlinePr summaryBelow="1" summaryRight="1"/>
    <pageSetUpPr/>
  </sheetPr>
  <dimension ref="A1:G21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48" t="inlineStr">
        <is>
          <t xml:space="preserve">  LINGUA PORTUGUESA   |   P1 | Peso 1   |   ~20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50" t="inlineStr">
        <is>
          <t xml:space="preserve">  Interpretacao de texto — ideia principal e secundaria</t>
        </is>
      </c>
      <c r="C4" s="13" t="inlineStr">
        <is>
          <t>Interpretacao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Interpretar texto identificando ideia principal, secundaria, inferencias e pressupostos. FCC usa textos sobre temas fiscais e tecnicos.</t>
        </is>
      </c>
      <c r="G4" s="54" t="n">
        <v>0</v>
      </c>
    </row>
    <row r="5" ht="38" customHeight="1">
      <c r="A5" s="49" t="b">
        <v>0</v>
      </c>
      <c r="B5" s="55" t="inlineStr">
        <is>
          <t xml:space="preserve">  Reconhecimento de tipos e generos textuais</t>
        </is>
      </c>
      <c r="C5" s="20" t="inlineStr">
        <is>
          <t>Interpretacao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Identificar o genero textual e sua funcao comunicativa. Comum em questoes de LP da FCC.</t>
        </is>
      </c>
      <c r="G5" s="58" t="n">
        <v>0</v>
      </c>
    </row>
    <row r="6" ht="38" customHeight="1">
      <c r="A6" s="49" t="b">
        <v>0</v>
      </c>
      <c r="B6" s="50" t="inlineStr">
        <is>
          <t xml:space="preserve">  Coesao textual — conectivos e progressao tematica</t>
        </is>
      </c>
      <c r="C6" s="13" t="inlineStr">
        <is>
          <t>Interpretacao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Conectivos causais, concessivos, conclusivos, adversativos. FCC troca os valores semanticos.</t>
        </is>
      </c>
      <c r="G6" s="54" t="n">
        <v>0</v>
      </c>
    </row>
    <row r="7" ht="38" customHeight="1">
      <c r="A7" s="49" t="b">
        <v>0</v>
      </c>
      <c r="B7" s="55" t="inlineStr">
        <is>
          <t xml:space="preserve">  Concordancia verbal — casos especiais</t>
        </is>
      </c>
      <c r="C7" s="20" t="inlineStr">
        <is>
          <t>Gramatica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Sujeito coletivo, composto, oracoes intercaladas, verbos impessoais, infinitivo pessoal e impessoal.</t>
        </is>
      </c>
      <c r="G7" s="58" t="n">
        <v>0</v>
      </c>
    </row>
    <row r="8" ht="38" customHeight="1">
      <c r="A8" s="49" t="b">
        <v>0</v>
      </c>
      <c r="B8" s="50" t="inlineStr">
        <is>
          <t xml:space="preserve">  Concordancia nominal</t>
        </is>
      </c>
      <c r="C8" s="13" t="inlineStr">
        <is>
          <t>Gramatica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Adjetivos predicativos, particulas 'meio/mesmo/proprio', 'bastante/caro/barato'.</t>
        </is>
      </c>
      <c r="G8" s="54" t="n">
        <v>0</v>
      </c>
    </row>
    <row r="9" ht="38" customHeight="1">
      <c r="A9" s="49" t="b">
        <v>0</v>
      </c>
      <c r="B9" s="55" t="inlineStr">
        <is>
          <t xml:space="preserve">  Regencia verbal e nominal</t>
        </is>
      </c>
      <c r="C9" s="20" t="inlineStr">
        <is>
          <t>Gramatica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Verbos que mudam sentido com preposicao. 'Assistir a' vs 'assistir'. Regencia de nomes.</t>
        </is>
      </c>
      <c r="G9" s="58" t="n">
        <v>0</v>
      </c>
    </row>
    <row r="10" ht="38" customHeight="1">
      <c r="A10" s="49" t="b">
        <v>0</v>
      </c>
      <c r="B10" s="50" t="inlineStr">
        <is>
          <t xml:space="preserve">  Crase — casos obrigatorios, facultativos e proibidos</t>
        </is>
      </c>
      <c r="C10" s="13" t="inlineStr">
        <is>
          <t>Gramatica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Antes de pronomes demonstrativos, locucoes adverbiais femininas, nomes de lugares.</t>
        </is>
      </c>
      <c r="G10" s="54" t="n">
        <v>0</v>
      </c>
    </row>
    <row r="11" ht="38" customHeight="1">
      <c r="A11" s="49" t="b">
        <v>0</v>
      </c>
      <c r="B11" s="55" t="inlineStr">
        <is>
          <t xml:space="preserve">  Pontuacao — virgula obrigatoria e proibida</t>
        </is>
      </c>
      <c r="C11" s="20" t="inlineStr">
        <is>
          <t>Gramatica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Virgula antes de oracoes adverbiais antepostas, entre sujeito e predicado (proibida), oracoes coordenadas.</t>
        </is>
      </c>
      <c r="G11" s="58" t="n">
        <v>0</v>
      </c>
    </row>
    <row r="12" ht="38" customHeight="1">
      <c r="A12" s="49" t="b">
        <v>0</v>
      </c>
      <c r="B12" s="50" t="inlineStr">
        <is>
          <t xml:space="preserve">  Pronomes relativos — quem, que, cujo, onde, quando</t>
        </is>
      </c>
      <c r="C12" s="13" t="inlineStr">
        <is>
          <t>Gramatica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'Cujo' nunca tem artigo depois. 'Onde' so para lugar fisico. FCC cobra emprego correto.</t>
        </is>
      </c>
      <c r="G12" s="54" t="n">
        <v>0</v>
      </c>
    </row>
    <row r="13" ht="38" customHeight="1">
      <c r="A13" s="49" t="b">
        <v>0</v>
      </c>
      <c r="B13" s="55" t="inlineStr">
        <is>
          <t xml:space="preserve">  Voz passiva — sintetica e analitica</t>
        </is>
      </c>
      <c r="C13" s="20" t="inlineStr">
        <is>
          <t>Gramatica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Conversao entre vozes. Verbo ser + participio = analitica. Verbo transitivo + se = sintetica.</t>
        </is>
      </c>
      <c r="G13" s="58" t="n">
        <v>0</v>
      </c>
    </row>
    <row r="14" ht="38" customHeight="1">
      <c r="A14" s="49" t="b">
        <v>0</v>
      </c>
      <c r="B14" s="50" t="inlineStr">
        <is>
          <t xml:space="preserve">  Colocacao pronominal — proclise, mesoclise, enclise</t>
        </is>
      </c>
      <c r="C14" s="13" t="inlineStr">
        <is>
          <t>Gramatica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Atracao do pronome por palavras negativas, conjuncoes subordinativas e adverbios.</t>
        </is>
      </c>
      <c r="G14" s="54" t="n">
        <v>0</v>
      </c>
    </row>
    <row r="15" ht="38" customHeight="1">
      <c r="A15" s="49" t="b">
        <v>0</v>
      </c>
      <c r="B15" s="55" t="inlineStr">
        <is>
          <t xml:space="preserve">  Denotacao e conotacao | Sinonimia e antonimia</t>
        </is>
      </c>
      <c r="C15" s="20" t="inlineStr">
        <is>
          <t>Semantica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FCC usa sinonimos no texto para testar se o candidato entendeu o contexto.</t>
        </is>
      </c>
      <c r="G15" s="58" t="n">
        <v>0</v>
      </c>
    </row>
    <row r="16" ht="38" customHeight="1">
      <c r="A16" s="49" t="b">
        <v>0</v>
      </c>
      <c r="B16" s="50" t="inlineStr">
        <is>
          <t xml:space="preserve">  Figuras de linguagem</t>
        </is>
      </c>
      <c r="C16" s="13" t="inlineStr">
        <is>
          <t>Semantica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Metafora, metonimia, eufemismo, ironia, hiperbole. FCC cobra identificacao no texto.</t>
        </is>
      </c>
      <c r="G16" s="54" t="n">
        <v>0</v>
      </c>
    </row>
    <row r="17" ht="38" customHeight="1">
      <c r="A17" s="49" t="b">
        <v>0</v>
      </c>
      <c r="B17" s="55" t="inlineStr">
        <is>
          <t xml:space="preserve">  Ortografia — novo acordo ortografico</t>
        </is>
      </c>
      <c r="C17" s="20" t="inlineStr">
        <is>
          <t>Ortografia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Hifen (regras pos-2009), acento diferencial, trema. FCC cobra casos de duvida.</t>
        </is>
      </c>
      <c r="G17" s="58" t="n">
        <v>0</v>
      </c>
    </row>
    <row r="18" ht="38" customHeight="1">
      <c r="A18" s="49" t="b">
        <v>0</v>
      </c>
      <c r="B18" s="50" t="inlineStr">
        <is>
          <t xml:space="preserve">  Redacao oficial — Manual de Redacao da Presidencia</t>
        </is>
      </c>
      <c r="C18" s="13" t="inlineStr">
        <is>
          <t>Redacao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Oficio, memorando, email oficial. Elementos obrigatorios e linguagem. Comum em provas fiscais.</t>
        </is>
      </c>
      <c r="G18" s="54" t="n">
        <v>0</v>
      </c>
    </row>
    <row r="19" ht="38" customHeight="1">
      <c r="A19" s="49" t="b">
        <v>0</v>
      </c>
      <c r="B19" s="55" t="inlineStr">
        <is>
          <t xml:space="preserve">  Morfossintaxe — classes de palavras e flexoes</t>
        </is>
      </c>
      <c r="C19" s="20" t="inlineStr">
        <is>
          <t>Morfologia</t>
        </is>
      </c>
      <c r="D19" s="56" t="n">
        <v>0</v>
      </c>
      <c r="E19" s="52" t="inlineStr">
        <is>
          <t>Nao iniciado</t>
        </is>
      </c>
      <c r="F19" s="57" t="inlineStr">
        <is>
          <t xml:space="preserve">  Substantivos, adjetivos, verbos (modo/tempo/pessoa). FCC cobra derivacao e composicao.</t>
        </is>
      </c>
      <c r="G19" s="58" t="n">
        <v>0</v>
      </c>
    </row>
    <row r="20" ht="38" customHeight="1">
      <c r="A20" s="49" t="b">
        <v>0</v>
      </c>
      <c r="B20" s="50" t="inlineStr">
        <is>
          <t xml:space="preserve">  Correlacao de tempos e modos verbais</t>
        </is>
      </c>
      <c r="C20" s="13" t="inlineStr">
        <is>
          <t>Gramatica</t>
        </is>
      </c>
      <c r="D20" s="51" t="n">
        <v>0</v>
      </c>
      <c r="E20" s="52" t="inlineStr">
        <is>
          <t>Nao iniciado</t>
        </is>
      </c>
      <c r="F20" s="53" t="inlineStr">
        <is>
          <t xml:space="preserve">  Uso do subjuntivo, indicativo e imperativo em diferentes contextos.</t>
        </is>
      </c>
      <c r="G20" s="54" t="n">
        <v>0</v>
      </c>
    </row>
    <row r="21" ht="24" customHeight="1">
      <c r="A21" s="24" t="inlineStr">
        <is>
          <t xml:space="preserve">  COBERTURA — Lingua Portuguesa</t>
        </is>
      </c>
      <c r="B21" s="97" t="n"/>
      <c r="C21" s="96" t="n"/>
      <c r="D21" s="46">
        <f>IFERROR(ROUND(AVERAGE(D4:D20),1)&amp;" / 3","—")</f>
        <v/>
      </c>
      <c r="E21" s="46">
        <f>IFERROR(TEXT(COUNTIF(E4:E20,"Dominado")/17,"0%")&amp;" dominados","0%")</f>
        <v/>
      </c>
      <c r="F21" s="59">
        <f>IFERROR(TEXT(COUNTIF(E4:E20,"Nao iniciado")/17,"0%")&amp;" nao iniciados","—")</f>
        <v/>
      </c>
      <c r="G21" s="59">
        <f>IFERROR(SUM(G4:G20)&amp;" questoes","0")</f>
        <v/>
      </c>
    </row>
  </sheetData>
  <mergeCells count="2">
    <mergeCell ref="A21:C21"/>
    <mergeCell ref="A1:G1"/>
  </mergeCells>
  <conditionalFormatting sqref="D4:D20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20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20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20" showDropDown="0" showInputMessage="0" showErrorMessage="1" allowBlank="1" errorTitle="Invalido" error="Use 0, 1, 2 ou 3" type="whole" operator="between">
      <formula1>0</formula1>
      <formula2>3</formula2>
    </dataValidation>
    <dataValidation sqref="C4:C20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20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52525B"/>
    <outlinePr summaryBelow="1" summaryRight="1"/>
    <pageSetUpPr/>
  </sheetPr>
  <dimension ref="A1:G1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60" t="inlineStr">
        <is>
          <t xml:space="preserve">  RACIOCINIO LOGICO   |   P1 | Peso 1   |   ~16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61" t="inlineStr">
        <is>
          <t xml:space="preserve">  Proposicoes logicas e conectivos — conjuncao, disjuncao, implicacao, bicondicional</t>
        </is>
      </c>
      <c r="C4" s="13" t="inlineStr">
        <is>
          <t>Logica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Conectivos: ^ (e), v (ou), → (se...entao), ↔ (sse), ~ (nao). Tabela verdade de cada.</t>
        </is>
      </c>
      <c r="G4" s="54" t="n">
        <v>0</v>
      </c>
    </row>
    <row r="5" ht="38" customHeight="1">
      <c r="A5" s="49" t="b">
        <v>0</v>
      </c>
      <c r="B5" s="62" t="inlineStr">
        <is>
          <t xml:space="preserve">  Tabela verdade — tautologia, contradicao e contingencia</t>
        </is>
      </c>
      <c r="C5" s="20" t="inlineStr">
        <is>
          <t>Logica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Construcao completa da tabela. Tautologia (sempre V), contradicao (sempre F), contingencia.</t>
        </is>
      </c>
      <c r="G5" s="58" t="n">
        <v>0</v>
      </c>
    </row>
    <row r="6" ht="38" customHeight="1">
      <c r="A6" s="49" t="b">
        <v>0</v>
      </c>
      <c r="B6" s="61" t="inlineStr">
        <is>
          <t xml:space="preserve">  Equivalencias logicas — leis de De Morgan</t>
        </is>
      </c>
      <c r="C6" s="13" t="inlineStr">
        <is>
          <t>Logica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~(p^q) = ~p v ~q e ~(pvq) = ~p ^ ~q. FCC cobra transformacoes entre proposicoes.</t>
        </is>
      </c>
      <c r="G6" s="54" t="n">
        <v>0</v>
      </c>
    </row>
    <row r="7" ht="38" customHeight="1">
      <c r="A7" s="49" t="b">
        <v>0</v>
      </c>
      <c r="B7" s="62" t="inlineStr">
        <is>
          <t xml:space="preserve">  Negacao de proposicoes compostas</t>
        </is>
      </c>
      <c r="C7" s="20" t="inlineStr">
        <is>
          <t>Logica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Negar implicacao: ~(p→q) = p ^ ~q. FCC cobra esse caso especificamente com frequencia.</t>
        </is>
      </c>
      <c r="G7" s="58" t="n">
        <v>0</v>
      </c>
    </row>
    <row r="8" ht="38" customHeight="1">
      <c r="A8" s="49" t="b">
        <v>0</v>
      </c>
      <c r="B8" s="61" t="inlineStr">
        <is>
          <t xml:space="preserve">  Contraposicao e bicondicional</t>
        </is>
      </c>
      <c r="C8" s="13" t="inlineStr">
        <is>
          <t>Logica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Contrapositiva de p→q e ~q→~p (equivalente). FCC usa a contrapositiva em questoes de inferencia.</t>
        </is>
      </c>
      <c r="G8" s="54" t="n">
        <v>0</v>
      </c>
    </row>
    <row r="9" ht="38" customHeight="1">
      <c r="A9" s="49" t="b">
        <v>0</v>
      </c>
      <c r="B9" s="62" t="inlineStr">
        <is>
          <t xml:space="preserve">  Modus ponens e modus tollens</t>
        </is>
      </c>
      <c r="C9" s="20" t="inlineStr">
        <is>
          <t>Logica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Argumentos validos: (p→q, p) logo q; (p→q, ~q) logo ~p. FCC pede a conclusao que se segue.</t>
        </is>
      </c>
      <c r="G9" s="58" t="n">
        <v>0</v>
      </c>
    </row>
    <row r="10" ht="38" customHeight="1">
      <c r="A10" s="49" t="b">
        <v>0</v>
      </c>
      <c r="B10" s="61" t="inlineStr">
        <is>
          <t xml:space="preserve">  Silogismos e argumentos validos</t>
        </is>
      </c>
      <c r="C10" s="13" t="inlineStr">
        <is>
          <t>Logica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Todo A e B. Algum B e C. Portanto... FCC cobra a conclusao valida entre as alternativas.</t>
        </is>
      </c>
      <c r="G10" s="54" t="n">
        <v>0</v>
      </c>
    </row>
    <row r="11" ht="38" customHeight="1">
      <c r="A11" s="49" t="b">
        <v>0</v>
      </c>
      <c r="B11" s="62" t="inlineStr">
        <is>
          <t xml:space="preserve">  Raciocinio critico — validade de argumentos</t>
        </is>
      </c>
      <c r="C11" s="20" t="inlineStr">
        <is>
          <t>Logica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~47% das questoes de RL. Identificar se a conclusao decorre necessariamente das premissas.</t>
        </is>
      </c>
      <c r="G11" s="58" t="n">
        <v>0</v>
      </c>
    </row>
    <row r="12" ht="38" customHeight="1">
      <c r="A12" s="49" t="b">
        <v>0</v>
      </c>
      <c r="B12" s="61" t="inlineStr">
        <is>
          <t xml:space="preserve">  Tabelas de posicionamento com restricoes</t>
        </is>
      </c>
      <c r="C12" s="13" t="inlineStr">
        <is>
          <t>Logica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Cenarios com restricoes (A fica antes de B, C nao e vizinho de D). Construir tabela sistematica.</t>
        </is>
      </c>
      <c r="G12" s="54" t="n">
        <v>0</v>
      </c>
    </row>
    <row r="13" ht="38" customHeight="1">
      <c r="A13" s="49" t="b">
        <v>0</v>
      </c>
      <c r="B13" s="62" t="inlineStr">
        <is>
          <t xml:space="preserve">  Verdade e mentira condicionada</t>
        </is>
      </c>
      <c r="C13" s="20" t="inlineStr">
        <is>
          <t>Logica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Personagens sempre falam verdade ou mentira. Testar cada hipotese ate encontrar consistencia.</t>
        </is>
      </c>
      <c r="G13" s="58" t="n">
        <v>0</v>
      </c>
    </row>
    <row r="14" ht="38" customHeight="1">
      <c r="A14" s="49" t="b">
        <v>0</v>
      </c>
      <c r="B14" s="61" t="inlineStr">
        <is>
          <t xml:space="preserve">  Sequencias numericas e de figuras</t>
        </is>
      </c>
      <c r="C14" s="13" t="inlineStr">
        <is>
          <t>Sequencias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Identificar o padrao. FCC usa sequencias com diferenca de diferenca (2a ordem).</t>
        </is>
      </c>
      <c r="G14" s="54" t="n">
        <v>0</v>
      </c>
    </row>
    <row r="15" ht="38" customHeight="1">
      <c r="A15" s="49" t="b">
        <v>0</v>
      </c>
      <c r="B15" s="62" t="inlineStr">
        <is>
          <t xml:space="preserve">  Quantificadores — universal e existencial</t>
        </is>
      </c>
      <c r="C15" s="20" t="inlineStr">
        <is>
          <t>Logica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'Todo', 'algum', 'nenhum'. Negacao de 'todo A e B' = 'existe A que nao e B'.</t>
        </is>
      </c>
      <c r="G15" s="58" t="n">
        <v>0</v>
      </c>
    </row>
    <row r="16" ht="38" customHeight="1">
      <c r="A16" s="49" t="b">
        <v>0</v>
      </c>
      <c r="B16" s="61" t="inlineStr">
        <is>
          <t xml:space="preserve">  Conjuntos e diagrama de Venn</t>
        </is>
      </c>
      <c r="C16" s="13" t="inlineStr">
        <is>
          <t>Conjuntos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Uniao, intersecao, diferenca, complemento. FCC usa em questoes de raciocinio analitico.</t>
        </is>
      </c>
      <c r="G16" s="54" t="n">
        <v>0</v>
      </c>
    </row>
    <row r="17" ht="38" customHeight="1">
      <c r="A17" s="49" t="b">
        <v>0</v>
      </c>
      <c r="B17" s="62" t="inlineStr">
        <is>
          <t xml:space="preserve">  Orientacao espacial e geometria basica</t>
        </is>
      </c>
      <c r="C17" s="20" t="inlineStr">
        <is>
          <t>Espacial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Pontos cardeais, rotacoes, planificacoes. FCC usa em sequencias de figuras.</t>
        </is>
      </c>
      <c r="G17" s="58" t="n">
        <v>0</v>
      </c>
    </row>
    <row r="18" ht="24" customHeight="1">
      <c r="A18" s="24" t="inlineStr">
        <is>
          <t xml:space="preserve">  COBERTURA — Raciocinio Logico</t>
        </is>
      </c>
      <c r="B18" s="97" t="n"/>
      <c r="C18" s="96" t="n"/>
      <c r="D18" s="46">
        <f>IFERROR(ROUND(AVERAGE(D4:D17),1)&amp;" / 3","—")</f>
        <v/>
      </c>
      <c r="E18" s="46">
        <f>IFERROR(TEXT(COUNTIF(E4:E17,"Dominado")/14,"0%")&amp;" dominados","0%")</f>
        <v/>
      </c>
      <c r="F18" s="59">
        <f>IFERROR(TEXT(COUNTIF(E4:E17,"Nao iniciado")/14,"0%")&amp;" nao iniciados","—")</f>
        <v/>
      </c>
      <c r="G18" s="59">
        <f>IFERROR(SUM(G4:G17)&amp;" questoes","0")</f>
        <v/>
      </c>
    </row>
  </sheetData>
  <mergeCells count="2">
    <mergeCell ref="A18:C18"/>
    <mergeCell ref="A1:G1"/>
  </mergeCells>
  <conditionalFormatting sqref="D4:D17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7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7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7" showDropDown="0" showInputMessage="0" showErrorMessage="1" allowBlank="1" errorTitle="Invalido" error="Use 0, 1, 2 ou 3" type="whole" operator="between">
      <formula1>0</formula1>
      <formula2>3</formula2>
    </dataValidation>
    <dataValidation sqref="C4:C17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7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D97706"/>
    <outlinePr summaryBelow="1" summaryRight="1"/>
    <pageSetUpPr/>
  </sheetPr>
  <dimension ref="A1:G22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63" t="inlineStr">
        <is>
          <t xml:space="preserve">  DIREITO CONSTITUCIONAL   |   P1 | Peso 1   |   ~18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64" t="inlineStr">
        <is>
          <t xml:space="preserve">  Principios fundamentais da CF/88 — arts. 1 a 4</t>
        </is>
      </c>
      <c r="C4" s="13" t="inlineStr">
        <is>
          <t>Principios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Fundamentos (art.1), objetivos (art.3), principios das relacoes internacionais (art.4). FCC cobra literalidade.</t>
        </is>
      </c>
      <c r="G4" s="54" t="n">
        <v>0</v>
      </c>
    </row>
    <row r="5" ht="38" customHeight="1">
      <c r="A5" s="49" t="b">
        <v>0</v>
      </c>
      <c r="B5" s="65" t="inlineStr">
        <is>
          <t xml:space="preserve">  Direitos e garantias fundamentais — art. 5 CF/88</t>
        </is>
      </c>
      <c r="C5" s="20" t="inlineStr">
        <is>
          <t>Direitos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O artigo mais cobrado. Rol dos direitos, remedios constitucionais (HC, MS, MI, HD, AP). Ler literalmente.</t>
        </is>
      </c>
      <c r="G5" s="58" t="n">
        <v>0</v>
      </c>
    </row>
    <row r="6" ht="38" customHeight="1">
      <c r="A6" s="49" t="b">
        <v>0</v>
      </c>
      <c r="B6" s="64" t="inlineStr">
        <is>
          <t xml:space="preserve">  Direitos sociais — arts. 6 a 11</t>
        </is>
      </c>
      <c r="C6" s="13" t="inlineStr">
        <is>
          <t>Direitos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Rol do art.6 (saude, educacao...), direitos dos trabalhadores (art.7). FCC cobra a lista exata.</t>
        </is>
      </c>
      <c r="G6" s="54" t="n">
        <v>0</v>
      </c>
    </row>
    <row r="7" ht="38" customHeight="1">
      <c r="A7" s="49" t="b">
        <v>0</v>
      </c>
      <c r="B7" s="65" t="inlineStr">
        <is>
          <t xml:space="preserve">  Direitos politicos — arts. 14 a 16</t>
        </is>
      </c>
      <c r="C7" s="20" t="inlineStr">
        <is>
          <t>Direitos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Sufragio, alistamento, condicoes de elegibilidade, inelegibilidades, perda e suspensao.</t>
        </is>
      </c>
      <c r="G7" s="58" t="n">
        <v>0</v>
      </c>
    </row>
    <row r="8" ht="38" customHeight="1">
      <c r="A8" s="49" t="b">
        <v>0</v>
      </c>
      <c r="B8" s="64" t="inlineStr">
        <is>
          <t xml:space="preserve">  Organizacao do Estado — federacao e reparticao de competencias</t>
        </is>
      </c>
      <c r="C8" s="13" t="inlineStr">
        <is>
          <t>Organizacao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Competencia privativa da Uniao (art.22) pode delegar; exclusiva (art.21) NAO pode. PEGADINHA CLASSICA.</t>
        </is>
      </c>
      <c r="G8" s="54" t="n">
        <v>0</v>
      </c>
    </row>
    <row r="9" ht="38" customHeight="1">
      <c r="A9" s="49" t="b">
        <v>0</v>
      </c>
      <c r="B9" s="65" t="inlineStr">
        <is>
          <t xml:space="preserve">  Competencias dos municipios e do Distrito Federal</t>
        </is>
      </c>
      <c r="C9" s="20" t="inlineStr">
        <is>
          <t>Organizacao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O que e competencia do municipio vs estado. DF acumula competencias estaduais e municipais.</t>
        </is>
      </c>
      <c r="G9" s="58" t="n">
        <v>0</v>
      </c>
    </row>
    <row r="10" ht="38" customHeight="1">
      <c r="A10" s="49" t="b">
        <v>0</v>
      </c>
      <c r="B10" s="64" t="inlineStr">
        <is>
          <t xml:space="preserve">  Administracao Publica — art. 37 CF/88 — principios LIMPE</t>
        </is>
      </c>
      <c r="C10" s="13" t="inlineStr">
        <is>
          <t>Admin.Publica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Legalidade, Impessoalidade, Moralidade, Publicidade, Eficiencia. Mais principios implicitos.</t>
        </is>
      </c>
      <c r="G10" s="54" t="n">
        <v>0</v>
      </c>
    </row>
    <row r="11" ht="38" customHeight="1">
      <c r="A11" s="49" t="b">
        <v>0</v>
      </c>
      <c r="B11" s="65" t="inlineStr">
        <is>
          <t xml:space="preserve">  Concurso publico e servidores — arts. 37 e 41</t>
        </is>
      </c>
      <c r="C11" s="20" t="inlineStr">
        <is>
          <t>Admin.Publica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Estabilidade (3 anos), hipoteses de perda do cargo, subsidio vs remuneracao.</t>
        </is>
      </c>
      <c r="G11" s="58" t="n">
        <v>0</v>
      </c>
    </row>
    <row r="12" ht="38" customHeight="1">
      <c r="A12" s="49" t="b">
        <v>0</v>
      </c>
      <c r="B12" s="64" t="inlineStr">
        <is>
          <t xml:space="preserve">  Processo legislativo — arts. 59 a 69</t>
        </is>
      </c>
      <c r="C12" s="13" t="inlineStr">
        <is>
          <t>Legislativo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Iniciativa, votacao, sancao/veto, promulgacao. Especies normativas em ordem hierarquica.</t>
        </is>
      </c>
      <c r="G12" s="54" t="n">
        <v>0</v>
      </c>
    </row>
    <row r="13" ht="38" customHeight="1">
      <c r="A13" s="49" t="b">
        <v>0</v>
      </c>
      <c r="B13" s="65" t="inlineStr">
        <is>
          <t xml:space="preserve">  Medida provisoria — art. 62</t>
        </is>
      </c>
      <c r="C13" s="20" t="inlineStr">
        <is>
          <t>Legislativo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Requisitos (urgencia e relevancia), prazo (60+60 dias), vedacoes de materia, efeitos.</t>
        </is>
      </c>
      <c r="G13" s="58" t="n">
        <v>0</v>
      </c>
    </row>
    <row r="14" ht="38" customHeight="1">
      <c r="A14" s="49" t="b">
        <v>0</v>
      </c>
      <c r="B14" s="64" t="inlineStr">
        <is>
          <t xml:space="preserve">  Poder Executivo — presidente e atribuicoes</t>
        </is>
      </c>
      <c r="C14" s="13" t="inlineStr">
        <is>
          <t>Executivo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Atribuicoes privativas (art.84), crimes de responsabilidade (art.85), impeachment.</t>
        </is>
      </c>
      <c r="G14" s="54" t="n">
        <v>0</v>
      </c>
    </row>
    <row r="15" ht="38" customHeight="1">
      <c r="A15" s="49" t="b">
        <v>0</v>
      </c>
      <c r="B15" s="65" t="inlineStr">
        <is>
          <t xml:space="preserve">  Poder Judiciario — STF, STJ e Tribunais</t>
        </is>
      </c>
      <c r="C15" s="20" t="inlineStr">
        <is>
          <t>Judiciario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Competencias originarias e recursais do STF (art.102) e STJ (art.105). FCC cobra casos especificos.</t>
        </is>
      </c>
      <c r="G15" s="58" t="n">
        <v>0</v>
      </c>
    </row>
    <row r="16" ht="38" customHeight="1">
      <c r="A16" s="49" t="b">
        <v>0</v>
      </c>
      <c r="B16" s="64" t="inlineStr">
        <is>
          <t xml:space="preserve">  Controle de constitucionalidade — difuso e concentrado</t>
        </is>
      </c>
      <c r="C16" s="13" t="inlineStr">
        <is>
          <t>Controle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Difuso: qualquer juiz, efeito inter partes. Concentrado: STF, efeito erga omnes.</t>
        </is>
      </c>
      <c r="G16" s="54" t="n">
        <v>0</v>
      </c>
    </row>
    <row r="17" ht="38" customHeight="1">
      <c r="A17" s="49" t="b">
        <v>0</v>
      </c>
      <c r="B17" s="65" t="inlineStr">
        <is>
          <t xml:space="preserve">  ADI, ADC e ADPF — legitimados e efeitos</t>
        </is>
      </c>
      <c r="C17" s="20" t="inlineStr">
        <is>
          <t>Controle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Legitimados: art.103 CF. ADI/ADC: efeito ex tunc (regra). ADPF: subsidiariedade.</t>
        </is>
      </c>
      <c r="G17" s="58" t="n">
        <v>0</v>
      </c>
    </row>
    <row r="18" ht="38" customHeight="1">
      <c r="A18" s="49" t="b">
        <v>0</v>
      </c>
      <c r="B18" s="64" t="inlineStr">
        <is>
          <t xml:space="preserve">  Tribunal de Contas da Uniao — arts. 70 a 75</t>
        </is>
      </c>
      <c r="C18" s="13" t="inlineStr">
        <is>
          <t>Controle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Competencias do TCU, natureza juridica (orgao auxiliar do Legislativo), julgamento de contas.</t>
        </is>
      </c>
      <c r="G18" s="54" t="n">
        <v>0</v>
      </c>
    </row>
    <row r="19" ht="38" customHeight="1">
      <c r="A19" s="49" t="b">
        <v>0</v>
      </c>
      <c r="B19" s="65" t="inlineStr">
        <is>
          <t xml:space="preserve">  Sistema tributario nacional na CF — arts. 145 a 162</t>
        </is>
      </c>
      <c r="C19" s="20" t="inlineStr">
        <is>
          <t>Tributario</t>
        </is>
      </c>
      <c r="D19" s="56" t="n">
        <v>0</v>
      </c>
      <c r="E19" s="52" t="inlineStr">
        <is>
          <t>Nao iniciado</t>
        </is>
      </c>
      <c r="F19" s="57" t="inlineStr">
        <is>
          <t xml:space="preserve">  Principios tributarios constitucionais, competencias impositivas, limitacoes ao poder de tributar.</t>
        </is>
      </c>
      <c r="G19" s="58" t="n">
        <v>0</v>
      </c>
    </row>
    <row r="20" ht="38" customHeight="1">
      <c r="A20" s="49" t="b">
        <v>0</v>
      </c>
      <c r="B20" s="64" t="inlineStr">
        <is>
          <t xml:space="preserve">  Estado de defesa e estado de sitio — arts. 136 e 137</t>
        </is>
      </c>
      <c r="C20" s="13" t="inlineStr">
        <is>
          <t>Emergencia</t>
        </is>
      </c>
      <c r="D20" s="51" t="n">
        <v>0</v>
      </c>
      <c r="E20" s="52" t="inlineStr">
        <is>
          <t>Nao iniciado</t>
        </is>
      </c>
      <c r="F20" s="53" t="inlineStr">
        <is>
          <t xml:space="preserve">  Hipoteses de cabimento, prazo, quem decreta, aprovacao pelo Congresso.</t>
        </is>
      </c>
      <c r="G20" s="54" t="n">
        <v>0</v>
      </c>
    </row>
    <row r="21" ht="38" customHeight="1">
      <c r="A21" s="49" t="b">
        <v>0</v>
      </c>
      <c r="B21" s="65" t="inlineStr">
        <is>
          <t xml:space="preserve">  Ordem economica e financeira — art. 170</t>
        </is>
      </c>
      <c r="C21" s="20" t="inlineStr">
        <is>
          <t>Economia</t>
        </is>
      </c>
      <c r="D21" s="56" t="n">
        <v>0</v>
      </c>
      <c r="E21" s="52" t="inlineStr">
        <is>
          <t>Nao iniciado</t>
        </is>
      </c>
      <c r="F21" s="57" t="inlineStr">
        <is>
          <t xml:space="preserve">  Principios da ordem economica. FCC cobra em concursos fiscais pela relacao com tributacao.</t>
        </is>
      </c>
      <c r="G21" s="58" t="n">
        <v>0</v>
      </c>
    </row>
    <row r="22" ht="24" customHeight="1">
      <c r="A22" s="24" t="inlineStr">
        <is>
          <t xml:space="preserve">  COBERTURA — Direito Constitucional</t>
        </is>
      </c>
      <c r="B22" s="97" t="n"/>
      <c r="C22" s="96" t="n"/>
      <c r="D22" s="46">
        <f>IFERROR(ROUND(AVERAGE(D4:D21),1)&amp;" / 3","—")</f>
        <v/>
      </c>
      <c r="E22" s="46">
        <f>IFERROR(TEXT(COUNTIF(E4:E21,"Dominado")/18,"0%")&amp;" dominados","0%")</f>
        <v/>
      </c>
      <c r="F22" s="59">
        <f>IFERROR(TEXT(COUNTIF(E4:E21,"Nao iniciado")/18,"0%")&amp;" nao iniciados","—")</f>
        <v/>
      </c>
      <c r="G22" s="59">
        <f>IFERROR(SUM(G4:G21)&amp;" questoes","0")</f>
        <v/>
      </c>
    </row>
  </sheetData>
  <mergeCells count="2">
    <mergeCell ref="A1:G1"/>
    <mergeCell ref="A22:C22"/>
  </mergeCells>
  <conditionalFormatting sqref="D4:D21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21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21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21" showDropDown="0" showInputMessage="0" showErrorMessage="1" allowBlank="1" errorTitle="Invalido" error="Use 0, 1, 2 ou 3" type="whole" operator="between">
      <formula1>0</formula1>
      <formula2>3</formula2>
    </dataValidation>
    <dataValidation sqref="C4:C21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21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CA8A04"/>
    <outlinePr summaryBelow="1" summaryRight="1"/>
    <pageSetUpPr/>
  </sheetPr>
  <dimension ref="A1:G23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66" t="inlineStr">
        <is>
          <t xml:space="preserve">  DIREITO ADMINISTRATIVO   |   P1 | Peso 1   |   ~18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67" t="inlineStr">
        <is>
          <t xml:space="preserve">  Principios da Administracao Publica — LIMPE e outros</t>
        </is>
      </c>
      <c r="C4" s="13" t="inlineStr">
        <is>
          <t>Principios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LIMPE + razoabilidade, proporcionalidade, moralidade, publicidade, eficiencia, seguranca juridica.</t>
        </is>
      </c>
      <c r="G4" s="54" t="n">
        <v>0</v>
      </c>
    </row>
    <row r="5" ht="38" customHeight="1">
      <c r="A5" s="49" t="b">
        <v>0</v>
      </c>
      <c r="B5" s="68" t="inlineStr">
        <is>
          <t xml:space="preserve">  Atos administrativos — conceito e elementos</t>
        </is>
      </c>
      <c r="C5" s="20" t="inlineStr">
        <is>
          <t>Atos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5 elementos: competencia, forma, finalidade, motivo e objeto. FCC troca motivo com objeto — PEGADINHA.</t>
        </is>
      </c>
      <c r="G5" s="58" t="n">
        <v>0</v>
      </c>
    </row>
    <row r="6" ht="38" customHeight="1">
      <c r="A6" s="49" t="b">
        <v>0</v>
      </c>
      <c r="B6" s="67" t="inlineStr">
        <is>
          <t xml:space="preserve">  Atributos dos atos administrativos</t>
        </is>
      </c>
      <c r="C6" s="13" t="inlineStr">
        <is>
          <t>Atos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Presuncao de legalidade/legitimidade, imperatividade, autoexecutoriedade, tipicidade.</t>
        </is>
      </c>
      <c r="G6" s="54" t="n">
        <v>0</v>
      </c>
    </row>
    <row r="7" ht="38" customHeight="1">
      <c r="A7" s="49" t="b">
        <v>0</v>
      </c>
      <c r="B7" s="68" t="inlineStr">
        <is>
          <t xml:space="preserve">  Especies de atos administrativos</t>
        </is>
      </c>
      <c r="C7" s="20" t="inlineStr">
        <is>
          <t>Atos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Normativos, enunciativos, negociais, punitivos, compostos, complexos, simples.</t>
        </is>
      </c>
      <c r="G7" s="58" t="n">
        <v>0</v>
      </c>
    </row>
    <row r="8" ht="38" customHeight="1">
      <c r="A8" s="49" t="b">
        <v>0</v>
      </c>
      <c r="B8" s="67" t="inlineStr">
        <is>
          <t xml:space="preserve">  Vicio e invalidade dos atos — convalidacao</t>
        </is>
      </c>
      <c r="C8" s="13" t="inlineStr">
        <is>
          <t>Atos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Nulidade vs anulabilidade. Convalidacao (vicio de competencia e forma). Anulacao vs revogacao.</t>
        </is>
      </c>
      <c r="G8" s="54" t="n">
        <v>0</v>
      </c>
    </row>
    <row r="9" ht="38" customHeight="1">
      <c r="A9" s="49" t="b">
        <v>0</v>
      </c>
      <c r="B9" s="68" t="inlineStr">
        <is>
          <t xml:space="preserve">  Anulacao vs revogacao — distincoes fundamentais</t>
        </is>
      </c>
      <c r="C9" s="20" t="inlineStr">
        <is>
          <t>Atos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Anulacao: ilegalidade, efeito ex tunc. Revogacao: conveniencia, efeito ex nunc. FCC SEMPRE cobra.</t>
        </is>
      </c>
      <c r="G9" s="58" t="n">
        <v>0</v>
      </c>
    </row>
    <row r="10" ht="38" customHeight="1">
      <c r="A10" s="49" t="b">
        <v>0</v>
      </c>
      <c r="B10" s="67" t="inlineStr">
        <is>
          <t xml:space="preserve">  Poderes administrativos — discricionario e vinculado</t>
        </is>
      </c>
      <c r="C10" s="13" t="inlineStr">
        <is>
          <t>Poderes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Vinculado: sem margem de escolha. Discricionario: juizo de oportunidade e conveniencia (limitado).</t>
        </is>
      </c>
      <c r="G10" s="54" t="n">
        <v>0</v>
      </c>
    </row>
    <row r="11" ht="38" customHeight="1">
      <c r="A11" s="49" t="b">
        <v>0</v>
      </c>
      <c r="B11" s="68" t="inlineStr">
        <is>
          <t xml:space="preserve">  Poder hierarquico, disciplinar e de policia</t>
        </is>
      </c>
      <c r="C11" s="20" t="inlineStr">
        <is>
          <t>Poderes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Hierarquico: organizar. Disciplinar: punir. Policia: limitar liberdade em favor do interesse publico.</t>
        </is>
      </c>
      <c r="G11" s="58" t="n">
        <v>0</v>
      </c>
    </row>
    <row r="12" ht="38" customHeight="1">
      <c r="A12" s="49" t="b">
        <v>0</v>
      </c>
      <c r="B12" s="67" t="inlineStr">
        <is>
          <t xml:space="preserve">  Organizacao administrativa — centralizacao e descentralizacao</t>
        </is>
      </c>
      <c r="C12" s="13" t="inlineStr">
        <is>
          <t>Organizacao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Centralizacao: o proprio ente executa. Descentralizacao: cria ou delega a outra pessoa juridica.</t>
        </is>
      </c>
      <c r="G12" s="54" t="n">
        <v>0</v>
      </c>
    </row>
    <row r="13" ht="38" customHeight="1">
      <c r="A13" s="49" t="b">
        <v>0</v>
      </c>
      <c r="B13" s="68" t="inlineStr">
        <is>
          <t xml:space="preserve">  Autarquias, fundacoes publicas, EP e SEM</t>
        </is>
      </c>
      <c r="C13" s="20" t="inlineStr">
        <is>
          <t>Organizacao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Autarquia: personalidade publica. EP e SEM: personalidade privada. FCC cobra o regime de pessoal.</t>
        </is>
      </c>
      <c r="G13" s="58" t="n">
        <v>0</v>
      </c>
    </row>
    <row r="14" ht="38" customHeight="1">
      <c r="A14" s="49" t="b">
        <v>0</v>
      </c>
      <c r="B14" s="67" t="inlineStr">
        <is>
          <t xml:space="preserve">  Licitacoes — Lei 14.133/2021 — modalidades</t>
        </is>
      </c>
      <c r="C14" s="13" t="inlineStr">
        <is>
          <t>Licitacao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Modalidades: pregao, concorrencia, concurso, leilao, dialogo competitivo. Nova lei obrigatoria.</t>
        </is>
      </c>
      <c r="G14" s="54" t="n">
        <v>0</v>
      </c>
    </row>
    <row r="15" ht="38" customHeight="1">
      <c r="A15" s="49" t="b">
        <v>0</v>
      </c>
      <c r="B15" s="68" t="inlineStr">
        <is>
          <t xml:space="preserve">  Dispensa e inexigibilidade de licitacao</t>
        </is>
      </c>
      <c r="C15" s="20" t="inlineStr">
        <is>
          <t>Licitacao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Dispensa: art.75 (rol taxativo). Inexigibilidade: art.74 (rol exemplificativo). FCC troca os dois.</t>
        </is>
      </c>
      <c r="G15" s="58" t="n">
        <v>0</v>
      </c>
    </row>
    <row r="16" ht="38" customHeight="1">
      <c r="A16" s="49" t="b">
        <v>0</v>
      </c>
      <c r="B16" s="67" t="inlineStr">
        <is>
          <t xml:space="preserve">  Contratos administrativos — clausulas exorbitantes</t>
        </is>
      </c>
      <c r="C16" s="13" t="inlineStr">
        <is>
          <t>Contratos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Alteracao unilateral, rescisao unilateral, fiscalizacao, aplicacao de sancoes, retomada do objeto.</t>
        </is>
      </c>
      <c r="G16" s="54" t="n">
        <v>0</v>
      </c>
    </row>
    <row r="17" ht="38" customHeight="1">
      <c r="A17" s="49" t="b">
        <v>0</v>
      </c>
      <c r="B17" s="68" t="inlineStr">
        <is>
          <t xml:space="preserve">  Equilibrio economico-financeiro do contrato</t>
        </is>
      </c>
      <c r="C17" s="20" t="inlineStr">
        <is>
          <t>Contratos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Mantem-se a proporcao encargos/remuneracao. Reajuste vs revisao vs repactuacao.</t>
        </is>
      </c>
      <c r="G17" s="58" t="n">
        <v>0</v>
      </c>
    </row>
    <row r="18" ht="38" customHeight="1">
      <c r="A18" s="49" t="b">
        <v>0</v>
      </c>
      <c r="B18" s="67" t="inlineStr">
        <is>
          <t xml:space="preserve">  Servidores publicos — cargo, emprego e funcao</t>
        </is>
      </c>
      <c r="C18" s="13" t="inlineStr">
        <is>
          <t>Servidores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Cargo: criado por lei, provido por concurso. Emprego: CLT. Funcao: sem cargo permanente.</t>
        </is>
      </c>
      <c r="G18" s="54" t="n">
        <v>0</v>
      </c>
    </row>
    <row r="19" ht="38" customHeight="1">
      <c r="A19" s="49" t="b">
        <v>0</v>
      </c>
      <c r="B19" s="68" t="inlineStr">
        <is>
          <t xml:space="preserve">  Estabilidade e hipoteses de perda do cargo</t>
        </is>
      </c>
      <c r="C19" s="20" t="inlineStr">
        <is>
          <t>Servidores</t>
        </is>
      </c>
      <c r="D19" s="56" t="n">
        <v>0</v>
      </c>
      <c r="E19" s="52" t="inlineStr">
        <is>
          <t>Nao iniciado</t>
        </is>
      </c>
      <c r="F19" s="57" t="inlineStr">
        <is>
          <t xml:space="preserve">  Estabilidade: 3 anos efetivo exercicio + avaliacao. Perda: sentenca, processo admin, avaliacao.</t>
        </is>
      </c>
      <c r="G19" s="58" t="n">
        <v>0</v>
      </c>
    </row>
    <row r="20" ht="38" customHeight="1">
      <c r="A20" s="49" t="b">
        <v>0</v>
      </c>
      <c r="B20" s="67" t="inlineStr">
        <is>
          <t xml:space="preserve">  Controle da administracao — interno e externo</t>
        </is>
      </c>
      <c r="C20" s="13" t="inlineStr">
        <is>
          <t>Controle</t>
        </is>
      </c>
      <c r="D20" s="51" t="n">
        <v>0</v>
      </c>
      <c r="E20" s="52" t="inlineStr">
        <is>
          <t>Nao iniciado</t>
        </is>
      </c>
      <c r="F20" s="53" t="inlineStr">
        <is>
          <t xml:space="preserve">  Controle interno: pelo proprio Poder. Externo: pelo Legislativo com TCU. Judicial: inafastavel.</t>
        </is>
      </c>
      <c r="G20" s="54" t="n">
        <v>0</v>
      </c>
    </row>
    <row r="21" ht="38" customHeight="1">
      <c r="A21" s="49" t="b">
        <v>0</v>
      </c>
      <c r="B21" s="68" t="inlineStr">
        <is>
          <t xml:space="preserve">  Responsabilidade civil do Estado — teoria do risco</t>
        </is>
      </c>
      <c r="C21" s="20" t="inlineStr">
        <is>
          <t>Responsab.</t>
        </is>
      </c>
      <c r="D21" s="56" t="n">
        <v>0</v>
      </c>
      <c r="E21" s="52" t="inlineStr">
        <is>
          <t>Nao iniciado</t>
        </is>
      </c>
      <c r="F21" s="57" t="inlineStr">
        <is>
          <t xml:space="preserve">  Responsabilidade objetiva. Excludentes: culpa exclusiva da vitima, caso fortuito, forca maior.</t>
        </is>
      </c>
      <c r="G21" s="58" t="n">
        <v>0</v>
      </c>
    </row>
    <row r="22" ht="36" customHeight="1">
      <c r="A22" s="49" t="b">
        <v>0</v>
      </c>
      <c r="B22" s="97" t="n"/>
      <c r="C22" s="96" t="n"/>
      <c r="D22" s="51" t="n">
        <v>0</v>
      </c>
      <c r="E22" s="98" t="inlineStr">
        <is>
          <t>Nao iniciado</t>
        </is>
      </c>
      <c r="F22" s="53" t="inlineStr">
        <is>
          <t xml:space="preserve">  Retificacao Edital 002/2026 — corrigido de 'Secretaria de Administracao' para 'Administracao Fazendaria do Estado do Ceara'. Cobrar estrutura e competencias da SEFAZ-CE.</t>
        </is>
      </c>
      <c r="G22" s="54" t="n">
        <v>0</v>
      </c>
    </row>
    <row r="23">
      <c r="A23" s="24" t="inlineStr">
        <is>
          <t xml:space="preserve">  COBERTURA — Direito Administrativo</t>
        </is>
      </c>
      <c r="B23" s="97" t="n"/>
      <c r="C23" s="96" t="n"/>
      <c r="D23" s="46">
        <f>IFERROR(ROUND(AVERAGE(D4:D21),1)&amp;" / 3","—")</f>
        <v/>
      </c>
      <c r="E23" s="46">
        <f>IFERROR(TEXT(COUNTIF(E4:E21,"Dominado")/18,"0%")&amp;" dominados","0%")</f>
        <v/>
      </c>
      <c r="F23" s="59">
        <f>IFERROR(TEXT(COUNTIF(E4:E21,"Nao iniciado")/18,"0%")&amp;" nao iniciados","—")</f>
        <v/>
      </c>
      <c r="G23" s="59">
        <f>IFERROR(SUM(G4:G21)&amp;" questoes","0")</f>
        <v/>
      </c>
    </row>
  </sheetData>
  <mergeCells count="2">
    <mergeCell ref="A1:G1"/>
    <mergeCell ref="A22:C22"/>
  </mergeCells>
  <conditionalFormatting sqref="D4:D21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21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21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21" showDropDown="0" showInputMessage="0" showErrorMessage="1" allowBlank="1" errorTitle="Invalido" error="Use 0, 1, 2 ou 3" type="whole" operator="between">
      <formula1>0</formula1>
      <formula2>3</formula2>
    </dataValidation>
    <dataValidation sqref="C4:C21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21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9333EA"/>
    <outlinePr summaryBelow="1" summaryRight="1"/>
    <pageSetUpPr/>
  </sheetPr>
  <dimension ref="A1:G1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69" t="inlineStr">
        <is>
          <t xml:space="preserve">  ETICA NO SERVICO PUBLICO   |   P1 | Peso 1   |   ~8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70" t="inlineStr">
        <is>
          <t xml:space="preserve">  Etica e moral — conceitos gerais</t>
        </is>
      </c>
      <c r="C4" s="13" t="inlineStr">
        <is>
          <t>Conceitos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FCC troca etica por moral. Etica = principios gerais. Moral = normas do grupo.</t>
        </is>
      </c>
      <c r="G4" s="54" t="n">
        <v>0</v>
      </c>
    </row>
    <row r="5" ht="38" customHeight="1">
      <c r="A5" s="49" t="b">
        <v>0</v>
      </c>
      <c r="B5" s="71" t="inlineStr">
        <is>
          <t xml:space="preserve">  Codigo de Etica Dec. 1.171/94 — Secao I (regras deontologicas)</t>
        </is>
      </c>
      <c r="C5" s="20" t="inlineStr">
        <is>
          <t>Dec.1171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FCC cobra Secao I como se fosse Secao II. Leia as duas separadamente.</t>
        </is>
      </c>
      <c r="G5" s="58" t="n">
        <v>0</v>
      </c>
    </row>
    <row r="6" ht="38" customHeight="1">
      <c r="A6" s="49" t="b">
        <v>0</v>
      </c>
      <c r="B6" s="70" t="inlineStr">
        <is>
          <t xml:space="preserve">  Codigo de Etica Dec. 1.171/94 — Secao II (vedacoes ao servidor)</t>
        </is>
      </c>
      <c r="C6" s="13" t="inlineStr">
        <is>
          <t>Dec.1171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Aceitar presente acima do valor fixado NAO e permitido — mesmo discretamente.</t>
        </is>
      </c>
      <c r="G6" s="54" t="n">
        <v>0</v>
      </c>
    </row>
    <row r="7" ht="38" customHeight="1">
      <c r="A7" s="49" t="b">
        <v>0</v>
      </c>
      <c r="B7" s="71" t="inlineStr">
        <is>
          <t xml:space="preserve">  Comissao de Etica — composicao e competencias</t>
        </is>
      </c>
      <c r="C7" s="20" t="inlineStr">
        <is>
          <t>Dec.1171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Comissao NAO tem poder punitivo direto. Aplica censura etica, nao pena administrativa.</t>
        </is>
      </c>
      <c r="G7" s="58" t="n">
        <v>0</v>
      </c>
    </row>
    <row r="8" ht="38" customHeight="1">
      <c r="A8" s="49" t="b">
        <v>0</v>
      </c>
      <c r="B8" s="70" t="inlineStr">
        <is>
          <t xml:space="preserve">  Deveres do servidor publico (Dec. 1.171/94)</t>
        </is>
      </c>
      <c r="C8" s="13" t="inlineStr">
        <is>
          <t>Dec.1171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FCC troca dever de lealdade com dever de probidade. Sao conceitos diferentes.</t>
        </is>
      </c>
      <c r="G8" s="54" t="n">
        <v>0</v>
      </c>
    </row>
    <row r="9" ht="38" customHeight="1">
      <c r="A9" s="49" t="b">
        <v>0</v>
      </c>
      <c r="B9" s="71" t="inlineStr">
        <is>
          <t xml:space="preserve">  Improbidade — enriquecimento ilicito art. 9 Lei 8.429/92</t>
        </is>
      </c>
      <c r="C9" s="20" t="inlineStr">
        <is>
          <t>Improbidade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Independe de dano ao erario. O enriquecimento ilicito por si so configura improbidade.</t>
        </is>
      </c>
      <c r="G9" s="58" t="n">
        <v>0</v>
      </c>
    </row>
    <row r="10" ht="38" customHeight="1">
      <c r="A10" s="49" t="b">
        <v>0</v>
      </c>
      <c r="B10" s="70" t="inlineStr">
        <is>
          <t xml:space="preserve">  Improbidade — dano ao erario art. 10</t>
        </is>
      </c>
      <c r="C10" s="13" t="inlineStr">
        <is>
          <t>Improbidade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UNICO artigo que ainda admite culpa apos Lei 14.230/2021. Arts. 9 e 11 exigem dolo.</t>
        </is>
      </c>
      <c r="G10" s="54" t="n">
        <v>0</v>
      </c>
    </row>
    <row r="11" ht="38" customHeight="1">
      <c r="A11" s="49" t="b">
        <v>0</v>
      </c>
      <c r="B11" s="71" t="inlineStr">
        <is>
          <t xml:space="preserve">  Improbidade — violacao de principios art. 11</t>
        </is>
      </c>
      <c r="C11" s="20" t="inlineStr">
        <is>
          <t>Improbidade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Violar principio SEM dolo especifico nao configura improbidade apos Lei 14.230.</t>
        </is>
      </c>
      <c r="G11" s="58" t="n">
        <v>0</v>
      </c>
    </row>
    <row r="12" ht="38" customHeight="1">
      <c r="A12" s="49" t="b">
        <v>0</v>
      </c>
      <c r="B12" s="70" t="inlineStr">
        <is>
          <t xml:space="preserve">  Dolo especifico — Lei 14.230/2021</t>
        </is>
      </c>
      <c r="C12" s="13" t="inlineStr">
        <is>
          <t>Improbidade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Culpa nao basta mais. Qual artigo ainda admite culpa? Somente o art. 10.</t>
        </is>
      </c>
      <c r="G12" s="54" t="n">
        <v>0</v>
      </c>
    </row>
    <row r="13" ht="38" customHeight="1">
      <c r="A13" s="49" t="b">
        <v>0</v>
      </c>
      <c r="B13" s="71" t="inlineStr">
        <is>
          <t xml:space="preserve">  Sancoes da Lei de Improbidade arts. 9, 10 e 11</t>
        </is>
      </c>
      <c r="C13" s="20" t="inlineStr">
        <is>
          <t>Improbidade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Cada artigo tem sancoes diferentes. FCC frequentemente troca as sancoes entre artigos.</t>
        </is>
      </c>
      <c r="G13" s="58" t="n">
        <v>0</v>
      </c>
    </row>
    <row r="14" ht="38" customHeight="1">
      <c r="A14" s="49" t="b">
        <v>0</v>
      </c>
      <c r="B14" s="70" t="inlineStr">
        <is>
          <t xml:space="preserve">  Prescricao da improbidade apos Lei 14.230/2021</t>
        </is>
      </c>
      <c r="C14" s="13" t="inlineStr">
        <is>
          <t>Improbidade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Prazo: 8 anos do fato. FCC confunde com prescricao penal que e de 5 anos.</t>
        </is>
      </c>
      <c r="G14" s="54" t="n">
        <v>0</v>
      </c>
    </row>
    <row r="15" ht="38" customHeight="1">
      <c r="A15" s="49" t="b">
        <v>0</v>
      </c>
      <c r="B15" s="71" t="inlineStr">
        <is>
          <t xml:space="preserve">  Processo Administrativo Lei 9.784/99 — principios</t>
        </is>
      </c>
      <c r="C15" s="20" t="inlineStr">
        <is>
          <t>Lei9784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FCC insere principios que NAO estao na lei. Leia o art. 2 literalmente.</t>
        </is>
      </c>
      <c r="G15" s="58" t="n">
        <v>0</v>
      </c>
    </row>
    <row r="16" ht="38" customHeight="1">
      <c r="A16" s="49" t="b">
        <v>0</v>
      </c>
      <c r="B16" s="70" t="inlineStr">
        <is>
          <t xml:space="preserve">  Direitos e deveres do administrado arts. 3 e 4</t>
        </is>
      </c>
      <c r="C16" s="13" t="inlineStr">
        <is>
          <t>Lei9784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FCC troca direito (art. 3) com dever (art. 4). Ciencia da tramitacao e direito.</t>
        </is>
      </c>
      <c r="G16" s="54" t="n">
        <v>0</v>
      </c>
    </row>
    <row r="17" ht="24" customHeight="1">
      <c r="A17" s="24" t="inlineStr">
        <is>
          <t xml:space="preserve">  COBERTURA — Etica no Servico Publico</t>
        </is>
      </c>
      <c r="B17" s="97" t="n"/>
      <c r="C17" s="96" t="n"/>
      <c r="D17" s="46">
        <f>IFERROR(ROUND(AVERAGE(D4:D16),1)&amp;" / 3","—")</f>
        <v/>
      </c>
      <c r="E17" s="46">
        <f>IFERROR(TEXT(COUNTIF(E4:E16,"Dominado")/13,"0%")&amp;" dominados","0%")</f>
        <v/>
      </c>
      <c r="F17" s="59">
        <f>IFERROR(TEXT(COUNTIF(E4:E16,"Nao iniciado")/13,"0%")&amp;" nao iniciados","—")</f>
        <v/>
      </c>
      <c r="G17" s="59">
        <f>IFERROR(SUM(G4:G16)&amp;" questoes","0")</f>
        <v/>
      </c>
    </row>
  </sheetData>
  <mergeCells count="2">
    <mergeCell ref="A17:C17"/>
    <mergeCell ref="A1:G1"/>
  </mergeCells>
  <conditionalFormatting sqref="D4:D16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6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6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6" showDropDown="0" showInputMessage="0" showErrorMessage="1" allowBlank="1" errorTitle="Invalido" error="Use 0, 1, 2 ou 3" type="whole" operator="between">
      <formula1>0</formula1>
      <formula2>3</formula2>
    </dataValidation>
    <dataValidation sqref="C4:C16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6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DC2626"/>
    <outlinePr summaryBelow="1" summaryRight="1"/>
    <pageSetUpPr/>
  </sheetPr>
  <dimension ref="A1:G23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72" t="inlineStr">
        <is>
          <t xml:space="preserve">  SEGURANCA DA INFORMACAO   |   P2 | Peso 2   |   ~13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73" t="inlineStr">
        <is>
          <t xml:space="preserve">  Fundamentos de SI — CIA triade</t>
        </is>
      </c>
      <c r="C4" s="13" t="inlineStr">
        <is>
          <t>Fundamentos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Confidencialidade, Integridade, Disponibilidade + Autenticidade e Nao-repudio. Base de tudo.</t>
        </is>
      </c>
      <c r="G4" s="54" t="n">
        <v>0</v>
      </c>
    </row>
    <row r="5" ht="38" customHeight="1">
      <c r="A5" s="49" t="b">
        <v>0</v>
      </c>
      <c r="B5" s="74" t="inlineStr">
        <is>
          <t xml:space="preserve">  Conceitos: ativo, ameaca, vulnerabilidade, risco e impacto</t>
        </is>
      </c>
      <c r="C5" s="20" t="inlineStr">
        <is>
          <t>Fundamentos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Ativo = valor. Ameaca = causa potencial. Vulnerabilidade = fraqueza. Risco = ameaca x vulnerabilidade.</t>
        </is>
      </c>
      <c r="G5" s="58" t="n">
        <v>0</v>
      </c>
    </row>
    <row r="6" ht="38" customHeight="1">
      <c r="A6" s="49" t="b">
        <v>0</v>
      </c>
      <c r="B6" s="73" t="inlineStr">
        <is>
          <t xml:space="preserve">  Criptografia simetrica — AES, DES, 3DES</t>
        </is>
      </c>
      <c r="C6" s="13" t="inlineStr">
        <is>
          <t>Criptografia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Uma chave para cifrar e decifrar. AES (padrao atual), DES (obsoleto), 3DES (intermediario).</t>
        </is>
      </c>
      <c r="G6" s="54" t="n">
        <v>0</v>
      </c>
    </row>
    <row r="7" ht="38" customHeight="1">
      <c r="A7" s="49" t="b">
        <v>0</v>
      </c>
      <c r="B7" s="74" t="inlineStr">
        <is>
          <t xml:space="preserve">  Criptografia assimetrica — RSA e ECC</t>
        </is>
      </c>
      <c r="C7" s="20" t="inlineStr">
        <is>
          <t>Criptografia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Par de chaves: publica cifra, privada decifra. Na ASSINATURA DIGITAL e ao contrario: privada assina.</t>
        </is>
      </c>
      <c r="G7" s="58" t="n">
        <v>0</v>
      </c>
    </row>
    <row r="8" ht="38" customHeight="1">
      <c r="A8" s="49" t="b">
        <v>0</v>
      </c>
      <c r="B8" s="73" t="inlineStr">
        <is>
          <t xml:space="preserve">  Hash — MD5, SHA-1, SHA-256</t>
        </is>
      </c>
      <c r="C8" s="13" t="inlineStr">
        <is>
          <t>Criptografia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Funcao unidirecional — nao ha como 'decifrar' um hash. Usado para integridade e senhas.</t>
        </is>
      </c>
      <c r="G8" s="54" t="n">
        <v>0</v>
      </c>
    </row>
    <row r="9" ht="38" customHeight="1">
      <c r="A9" s="49" t="b">
        <v>0</v>
      </c>
      <c r="B9" s="74" t="inlineStr">
        <is>
          <t xml:space="preserve">  Assinatura digital e certificado X.509</t>
        </is>
      </c>
      <c r="C9" s="20" t="inlineStr">
        <is>
          <t>PKI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Assinatura: chave PRIVADA cria, chave PUBLICA verifica. Certificado: vincula identidade a chave publica.</t>
        </is>
      </c>
      <c r="G9" s="58" t="n">
        <v>0</v>
      </c>
    </row>
    <row r="10" ht="38" customHeight="1">
      <c r="A10" s="49" t="b">
        <v>0</v>
      </c>
      <c r="B10" s="73" t="inlineStr">
        <is>
          <t xml:space="preserve">  PKI e ICP-Brasil — hierarquia de certificacao</t>
        </is>
      </c>
      <c r="C10" s="13" t="inlineStr">
        <is>
          <t>PKI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AC-Raiz (autoridade maxima), AC intermediarias, AR (registro). ICP-Brasil: infraestrutura nacional.</t>
        </is>
      </c>
      <c r="G10" s="54" t="n">
        <v>0</v>
      </c>
    </row>
    <row r="11" ht="38" customHeight="1">
      <c r="A11" s="49" t="b">
        <v>0</v>
      </c>
      <c r="B11" s="74" t="inlineStr">
        <is>
          <t xml:space="preserve">  LGPD no contexto de SI — incidentes e DPO</t>
        </is>
      </c>
      <c r="C11" s="20" t="inlineStr">
        <is>
          <t>LGPD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Incidente deve ser comunicado a ANPD. DPO (encarregado): ponte entre controlador e ANPD.</t>
        </is>
      </c>
      <c r="G11" s="58" t="n">
        <v>0</v>
      </c>
    </row>
    <row r="12" ht="38" customHeight="1">
      <c r="A12" s="49" t="b">
        <v>0</v>
      </c>
      <c r="B12" s="73" t="inlineStr">
        <is>
          <t xml:space="preserve">  ISO/IEC 27001 — SGSI e estrutura</t>
        </is>
      </c>
      <c r="C12" s="13" t="inlineStr">
        <is>
          <t>ISO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Sistema de Gestao de SI. Ciclo PDCA. Clausulas 4 a 10. Declaracao de Aplicabilidade (SoA).</t>
        </is>
      </c>
      <c r="G12" s="54" t="n">
        <v>0</v>
      </c>
    </row>
    <row r="13" ht="38" customHeight="1">
      <c r="A13" s="49" t="b">
        <v>0</v>
      </c>
      <c r="B13" s="74" t="inlineStr">
        <is>
          <t xml:space="preserve">  ISO/IEC 27002 — controles de seguranca</t>
        </is>
      </c>
      <c r="C13" s="20" t="inlineStr">
        <is>
          <t>ISO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114 controles em 14 secoes (versao 2013) ou 93 controles em 4 temas (versao 2022).</t>
        </is>
      </c>
      <c r="G13" s="58" t="n">
        <v>0</v>
      </c>
    </row>
    <row r="14" ht="38" customHeight="1">
      <c r="A14" s="49" t="b">
        <v>0</v>
      </c>
      <c r="B14" s="73" t="inlineStr">
        <is>
          <t xml:space="preserve">  Gestao de riscos — NIST SP 800-30</t>
        </is>
      </c>
      <c r="C14" s="13" t="inlineStr">
        <is>
          <t>Riscos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Identificar, analisar, avaliar, tratar (aceitar, mitigar, transferir, evitar) e monitorar riscos.</t>
        </is>
      </c>
      <c r="G14" s="54" t="n">
        <v>0</v>
      </c>
    </row>
    <row r="15" ht="38" customHeight="1">
      <c r="A15" s="49" t="b">
        <v>0</v>
      </c>
      <c r="B15" s="74" t="inlineStr">
        <is>
          <t xml:space="preserve">  Tipos de malware — virus, worm, ransomware, trojan</t>
        </is>
      </c>
      <c r="C15" s="20" t="inlineStr">
        <is>
          <t>Ameacas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Virus: precisa hospedeiro. Worm: propaga sozinho. Ransomware: sequestra dados. Trojan: disfarça.</t>
        </is>
      </c>
      <c r="G15" s="58" t="n">
        <v>0</v>
      </c>
    </row>
    <row r="16" ht="38" customHeight="1">
      <c r="A16" s="49" t="b">
        <v>0</v>
      </c>
      <c r="B16" s="73" t="inlineStr">
        <is>
          <t xml:space="preserve">  Ameacas — phishing, engenharia social, spoofing</t>
        </is>
      </c>
      <c r="C16" s="13" t="inlineStr">
        <is>
          <t>Ameacas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Phishing: email falso. Spear phishing: direcionado. Vishing: voz. Engenharia social: manipulacao.</t>
        </is>
      </c>
      <c r="G16" s="54" t="n">
        <v>0</v>
      </c>
    </row>
    <row r="17" ht="38" customHeight="1">
      <c r="A17" s="49" t="b">
        <v>0</v>
      </c>
      <c r="B17" s="74" t="inlineStr">
        <is>
          <t xml:space="preserve">  Seguranca em nuvem — responsabilidade compartilhada</t>
        </is>
      </c>
      <c r="C17" s="20" t="inlineStr">
        <is>
          <t>Cloud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IaaS: cliente cuida de mais. SaaS: provedor cuida de mais. Shared responsibility model.</t>
        </is>
      </c>
      <c r="G17" s="58" t="n">
        <v>0</v>
      </c>
    </row>
    <row r="18" ht="38" customHeight="1">
      <c r="A18" s="49" t="b">
        <v>0</v>
      </c>
      <c r="B18" s="73" t="inlineStr">
        <is>
          <t xml:space="preserve">  Pentest — fases e tipos</t>
        </is>
      </c>
      <c r="C18" s="13" t="inlineStr">
        <is>
          <t>Pentest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Reconhecimento, scanning, gaining access, maintaining access, covering tracks. Black/white/gray box.</t>
        </is>
      </c>
      <c r="G18" s="54" t="n">
        <v>0</v>
      </c>
    </row>
    <row r="19" ht="38" customHeight="1">
      <c r="A19" s="49" t="b">
        <v>0</v>
      </c>
      <c r="B19" s="74" t="inlineStr">
        <is>
          <t xml:space="preserve">  BCP e DRP — continuidade de negocios</t>
        </is>
      </c>
      <c r="C19" s="20" t="inlineStr">
        <is>
          <t>Continuidade</t>
        </is>
      </c>
      <c r="D19" s="56" t="n">
        <v>0</v>
      </c>
      <c r="E19" s="52" t="inlineStr">
        <is>
          <t>Nao iniciado</t>
        </is>
      </c>
      <c r="F19" s="57" t="inlineStr">
        <is>
          <t xml:space="preserve">  RTO (tempo para recuperar), RPO (ponto de recuperacao), MTTR (tempo medio de reparo).</t>
        </is>
      </c>
      <c r="G19" s="58" t="n">
        <v>0</v>
      </c>
    </row>
    <row r="20" ht="38" customHeight="1">
      <c r="A20" s="49" t="b">
        <v>0</v>
      </c>
      <c r="B20" s="73" t="inlineStr">
        <is>
          <t xml:space="preserve">  Controles de acesso — autenticacao e autorizacao</t>
        </is>
      </c>
      <c r="C20" s="13" t="inlineStr">
        <is>
          <t>Controle</t>
        </is>
      </c>
      <c r="D20" s="51" t="n">
        <v>0</v>
      </c>
      <c r="E20" s="52" t="inlineStr">
        <is>
          <t>Nao iniciado</t>
        </is>
      </c>
      <c r="F20" s="53" t="inlineStr">
        <is>
          <t xml:space="preserve">  Algo que voce sabe/tem/e (MFA). RBAC, ABAC, DAC, MAC — modelos de controle de acesso.</t>
        </is>
      </c>
      <c r="G20" s="54" t="n">
        <v>0</v>
      </c>
    </row>
    <row r="21" ht="38" customHeight="1">
      <c r="A21" s="49" t="b">
        <v>0</v>
      </c>
      <c r="B21" s="74" t="inlineStr">
        <is>
          <t xml:space="preserve">  SIEM, IDS e IPS</t>
        </is>
      </c>
      <c r="C21" s="20" t="inlineStr">
        <is>
          <t>Monitoramento</t>
        </is>
      </c>
      <c r="D21" s="56" t="n">
        <v>0</v>
      </c>
      <c r="E21" s="52" t="inlineStr">
        <is>
          <t>Nao iniciado</t>
        </is>
      </c>
      <c r="F21" s="57" t="inlineStr">
        <is>
          <t xml:space="preserve">  IDS: detecta e alerta (NAO bloqueia). IPS: detecta e BLOQUEIA. SIEM: correlaciona eventos.</t>
        </is>
      </c>
      <c r="G21" s="58" t="n">
        <v>0</v>
      </c>
    </row>
    <row r="22" ht="36" customHeight="1">
      <c r="A22" s="49" t="b">
        <v>0</v>
      </c>
      <c r="B22" s="97" t="n"/>
      <c r="C22" s="96" t="n"/>
      <c r="D22" s="56" t="n">
        <v>0</v>
      </c>
      <c r="E22" s="98" t="inlineStr">
        <is>
          <t>Nao iniciado</t>
        </is>
      </c>
      <c r="F22" s="57" t="inlineStr">
        <is>
          <t xml:space="preserve">  Substituiu a Resolucao SF 20/2012 e SFP 42/2020. Norma especifica da SEFAZ-CE sobre SI e protecao de dados. Retificacao Edital 002/2026.</t>
        </is>
      </c>
      <c r="G22" s="58" t="n">
        <v>0</v>
      </c>
    </row>
    <row r="23">
      <c r="A23" s="24" t="inlineStr">
        <is>
          <t xml:space="preserve">  COBERTURA — Seguranca da Informacao</t>
        </is>
      </c>
      <c r="B23" s="97" t="n"/>
      <c r="C23" s="96" t="n"/>
      <c r="D23" s="46">
        <f>IFERROR(ROUND(AVERAGE(D4:D21),1)&amp;" / 3","—")</f>
        <v/>
      </c>
      <c r="E23" s="46">
        <f>IFERROR(TEXT(COUNTIF(E4:E21,"Dominado")/18,"0%")&amp;" dominados","0%")</f>
        <v/>
      </c>
      <c r="F23" s="59">
        <f>IFERROR(TEXT(COUNTIF(E4:E21,"Nao iniciado")/18,"0%")&amp;" nao iniciados","—")</f>
        <v/>
      </c>
      <c r="G23" s="59">
        <f>IFERROR(SUM(G4:G21)&amp;" questoes","0")</f>
        <v/>
      </c>
    </row>
  </sheetData>
  <mergeCells count="2">
    <mergeCell ref="A1:G1"/>
    <mergeCell ref="A22:C22"/>
  </mergeCells>
  <conditionalFormatting sqref="D4:D21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21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21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21" showDropDown="0" showInputMessage="0" showErrorMessage="1" allowBlank="1" errorTitle="Invalido" error="Use 0, 1, 2 ou 3" type="whole" operator="between">
      <formula1>0</formula1>
      <formula2>3</formula2>
    </dataValidation>
    <dataValidation sqref="C4:C21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21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7C3AED"/>
    <outlinePr summaryBelow="1" summaryRight="1"/>
    <pageSetUpPr/>
  </sheetPr>
  <dimension ref="A1:G1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75" t="inlineStr">
        <is>
          <t xml:space="preserve">  BANCO DE DADOS   |   P2 | Peso 2   |   ~11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76" t="inlineStr">
        <is>
          <t xml:space="preserve">  Modelagem ER — entidades, atributos e relacionamentos</t>
        </is>
      </c>
      <c r="C4" s="13" t="inlineStr">
        <is>
          <t>Modelagem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Entidade: objeto. Atributo: simples, composto, multivalorado, derivado. Relacionamento: entre entidades.</t>
        </is>
      </c>
      <c r="G4" s="54" t="n">
        <v>0</v>
      </c>
    </row>
    <row r="5" ht="38" customHeight="1">
      <c r="A5" s="49" t="b">
        <v>0</v>
      </c>
      <c r="B5" s="77" t="inlineStr">
        <is>
          <t xml:space="preserve">  Cardinalidade — 1:1, 1:N e M:N</t>
        </is>
      </c>
      <c r="C5" s="20" t="inlineStr">
        <is>
          <t>Modelagem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FCC apresenta diagrama ER e pede a cardinalidade correta. Saber identificar a partir do enunciado.</t>
        </is>
      </c>
      <c r="G5" s="58" t="n">
        <v>0</v>
      </c>
    </row>
    <row r="6" ht="38" customHeight="1">
      <c r="A6" s="49" t="b">
        <v>0</v>
      </c>
      <c r="B6" s="76" t="inlineStr">
        <is>
          <t xml:space="preserve">  Chave primaria (PK) e chave estrangeira (FK)</t>
        </is>
      </c>
      <c r="C6" s="13" t="inlineStr">
        <is>
          <t>SQL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PK: identifica unicamente. FK: referencia PK de outra tabela. FCC cobra violacoes de integridade.</t>
        </is>
      </c>
      <c r="G6" s="54" t="n">
        <v>0</v>
      </c>
    </row>
    <row r="7" ht="38" customHeight="1">
      <c r="A7" s="49" t="b">
        <v>0</v>
      </c>
      <c r="B7" s="77" t="inlineStr">
        <is>
          <t xml:space="preserve">  Normalizacao — 1FN, 2FN, 3FN e BCNF</t>
        </is>
      </c>
      <c r="C7" s="20" t="inlineStr">
        <is>
          <t>Normalizacao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1FN: atributos atomicos. 2FN: dependencia total da PK. 3FN: sem dependencia transitiva. FCC SEMPRE.</t>
        </is>
      </c>
      <c r="G7" s="58" t="n">
        <v>0</v>
      </c>
    </row>
    <row r="8" ht="38" customHeight="1">
      <c r="A8" s="49" t="b">
        <v>0</v>
      </c>
      <c r="B8" s="76" t="inlineStr">
        <is>
          <t xml:space="preserve">  SQL DDL — CREATE TABLE, ALTER, DROP</t>
        </is>
      </c>
      <c r="C8" s="13" t="inlineStr">
        <is>
          <t>SQL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Tipos de dados, constraints (NOT NULL, UNIQUE, CHECK, DEFAULT, PK, FK). FCC apresenta codigo.</t>
        </is>
      </c>
      <c r="G8" s="54" t="n">
        <v>0</v>
      </c>
    </row>
    <row r="9" ht="38" customHeight="1">
      <c r="A9" s="49" t="b">
        <v>0</v>
      </c>
      <c r="B9" s="77" t="inlineStr">
        <is>
          <t xml:space="preserve">  SQL DML — SELECT, INSERT, UPDATE, DELETE</t>
        </is>
      </c>
      <c r="C9" s="20" t="inlineStr">
        <is>
          <t>SQL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SELECT com WHERE, ORDER BY, GROUP BY, HAVING, DISTINCT. FCC apresenta query e pede resultado.</t>
        </is>
      </c>
      <c r="G9" s="58" t="n">
        <v>0</v>
      </c>
    </row>
    <row r="10" ht="38" customHeight="1">
      <c r="A10" s="49" t="b">
        <v>0</v>
      </c>
      <c r="B10" s="76" t="inlineStr">
        <is>
          <t xml:space="preserve">  SQL JOINs — INNER, LEFT, RIGHT, FULL OUTER, CROSS</t>
        </is>
      </c>
      <c r="C10" s="13" t="inlineStr">
        <is>
          <t>SQL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INNER: so os que tem correspondencia. LEFT: todos da esquerda. FCC troca LEFT com INNER.</t>
        </is>
      </c>
      <c r="G10" s="54" t="n">
        <v>0</v>
      </c>
    </row>
    <row r="11" ht="38" customHeight="1">
      <c r="A11" s="49" t="b">
        <v>0</v>
      </c>
      <c r="B11" s="77" t="inlineStr">
        <is>
          <t xml:space="preserve">  SQL — Subqueries e funcoes de agregacao</t>
        </is>
      </c>
      <c r="C11" s="20" t="inlineStr">
        <is>
          <t>SQL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COUNT, SUM, AVG, MAX, MIN. Subquery correlacionada vs nao-correlacionada. FCC cobra sintaxe.</t>
        </is>
      </c>
      <c r="G11" s="58" t="n">
        <v>0</v>
      </c>
    </row>
    <row r="12" ht="38" customHeight="1">
      <c r="A12" s="49" t="b">
        <v>0</v>
      </c>
      <c r="B12" s="76" t="inlineStr">
        <is>
          <t xml:space="preserve">  Transacoes e propriedades ACID</t>
        </is>
      </c>
      <c r="C12" s="13" t="inlineStr">
        <is>
          <t>Transacoes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Atomicidade, Consistencia, Isolamento, Durabilidade. COMMIT, ROLLBACK, SAVEPOINT.</t>
        </is>
      </c>
      <c r="G12" s="54" t="n">
        <v>0</v>
      </c>
    </row>
    <row r="13" ht="38" customHeight="1">
      <c r="A13" s="49" t="b">
        <v>0</v>
      </c>
      <c r="B13" s="77" t="inlineStr">
        <is>
          <t xml:space="preserve">  Niveis de isolamento de transacoes</t>
        </is>
      </c>
      <c r="C13" s="20" t="inlineStr">
        <is>
          <t>Transacoes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Read uncommitted, read committed, repeatable read, serializable. Problemas: dirty read, phantom.</t>
        </is>
      </c>
      <c r="G13" s="58" t="n">
        <v>0</v>
      </c>
    </row>
    <row r="14" ht="38" customHeight="1">
      <c r="A14" s="49" t="b">
        <v>0</v>
      </c>
      <c r="B14" s="76" t="inlineStr">
        <is>
          <t xml:space="preserve">  Indices — B-tree, hash e bitmap</t>
        </is>
      </c>
      <c r="C14" s="13" t="inlineStr">
        <is>
          <t>Indices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B-tree: buscas por range. Hash: igualdade exata. Bitmap: baixa cardinalidade. Custo de manutencao.</t>
        </is>
      </c>
      <c r="G14" s="54" t="n">
        <v>0</v>
      </c>
    </row>
    <row r="15" ht="38" customHeight="1">
      <c r="A15" s="49" t="b">
        <v>0</v>
      </c>
      <c r="B15" s="77" t="inlineStr">
        <is>
          <t xml:space="preserve">  Views, stored procedures, triggers e functions</t>
        </is>
      </c>
      <c r="C15" s="20" t="inlineStr">
        <is>
          <t>SQL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View: consulta armazenada. SP: procedimento. Trigger: disparo automatico por evento.</t>
        </is>
      </c>
      <c r="G15" s="58" t="n">
        <v>0</v>
      </c>
    </row>
    <row r="16" ht="38" customHeight="1">
      <c r="A16" s="49" t="b">
        <v>0</v>
      </c>
      <c r="B16" s="76" t="inlineStr">
        <is>
          <t xml:space="preserve">  NoSQL — tipos e quando usar</t>
        </is>
      </c>
      <c r="C16" s="13" t="inlineStr">
        <is>
          <t>NoSQL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Documento (MongoDB), chave-valor (Redis), colunar (Cassandra), grafo (Neo4j). CAP theorem.</t>
        </is>
      </c>
      <c r="G16" s="54" t="n">
        <v>0</v>
      </c>
    </row>
    <row r="17" ht="38" customHeight="1">
      <c r="A17" s="49" t="b">
        <v>0</v>
      </c>
      <c r="B17" s="77" t="inlineStr">
        <is>
          <t xml:space="preserve">  Data Warehouse e OLAP</t>
        </is>
      </c>
      <c r="C17" s="20" t="inlineStr">
        <is>
          <t>DW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OLTP vs OLAP. Cubo de dados, dimensoes, fatos. ETL (extrair, transformar, carregar).</t>
        </is>
      </c>
      <c r="G17" s="58" t="n">
        <v>0</v>
      </c>
    </row>
    <row r="18" ht="38" customHeight="1">
      <c r="A18" s="49" t="b">
        <v>0</v>
      </c>
      <c r="B18" s="76" t="inlineStr">
        <is>
          <t xml:space="preserve">  Seguranca em banco de dados</t>
        </is>
      </c>
      <c r="C18" s="13" t="inlineStr">
        <is>
          <t>Seguranca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GRANT, REVOKE, criacao de roles. SQL Injection: causa, prevencao (prepared statements).</t>
        </is>
      </c>
      <c r="G18" s="54" t="n">
        <v>0</v>
      </c>
    </row>
    <row r="19" ht="24" customHeight="1">
      <c r="A19" s="24" t="inlineStr">
        <is>
          <t xml:space="preserve">  COBERTURA — Banco de Dados</t>
        </is>
      </c>
      <c r="B19" s="97" t="n"/>
      <c r="C19" s="96" t="n"/>
      <c r="D19" s="46">
        <f>IFERROR(ROUND(AVERAGE(D4:D18),1)&amp;" / 3","—")</f>
        <v/>
      </c>
      <c r="E19" s="46">
        <f>IFERROR(TEXT(COUNTIF(E4:E18,"Dominado")/15,"0%")&amp;" dominados","0%")</f>
        <v/>
      </c>
      <c r="F19" s="59">
        <f>IFERROR(TEXT(COUNTIF(E4:E18,"Nao iniciado")/15,"0%")&amp;" nao iniciados","—")</f>
        <v/>
      </c>
      <c r="G19" s="59">
        <f>IFERROR(SUM(G4:G18)&amp;" questoes","0")</f>
        <v/>
      </c>
    </row>
  </sheetData>
  <mergeCells count="2">
    <mergeCell ref="A19:C19"/>
    <mergeCell ref="A1:G1"/>
  </mergeCells>
  <conditionalFormatting sqref="D4:D18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8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8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8" showDropDown="0" showInputMessage="0" showErrorMessage="1" allowBlank="1" errorTitle="Invalido" error="Use 0, 1, 2 ou 3" type="whole" operator="between">
      <formula1>0</formula1>
      <formula2>3</formula2>
    </dataValidation>
    <dataValidation sqref="C4:C18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8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tabColor rgb="001E40AF"/>
    <outlinePr summaryBelow="1" summaryRight="1"/>
    <pageSetUpPr/>
  </sheetPr>
  <dimension ref="A1:G1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78" t="inlineStr">
        <is>
          <t xml:space="preserve">  REDES DE COMPUTADORES   |   P2 | Peso 2   |   ~12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79" t="inlineStr">
        <is>
          <t xml:space="preserve">  Modelo OSI — 7 camadas, PDUs, protocolos e equipamentos</t>
        </is>
      </c>
      <c r="C4" s="13" t="inlineStr">
        <is>
          <t>OSI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Fisica, Enlace, Rede, Transporte, Sessao, Apresentacao, Aplicacao. PDU de cada camada. COBRADO SEMPRE.</t>
        </is>
      </c>
      <c r="G4" s="54" t="n">
        <v>0</v>
      </c>
    </row>
    <row r="5" ht="38" customHeight="1">
      <c r="A5" s="49" t="b">
        <v>0</v>
      </c>
      <c r="B5" s="80" t="inlineStr">
        <is>
          <t xml:space="preserve">  Modelo TCP/IP — 4 camadas e comparacao com OSI</t>
        </is>
      </c>
      <c r="C5" s="20" t="inlineStr">
        <is>
          <t>TCP/IP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Acesso a rede, Internet, Transporte, Aplicacao. Mapeamento com OSI. FCC cobra a correspondencia.</t>
        </is>
      </c>
      <c r="G5" s="58" t="n">
        <v>0</v>
      </c>
    </row>
    <row r="6" ht="38" customHeight="1">
      <c r="A6" s="49" t="b">
        <v>0</v>
      </c>
      <c r="B6" s="79" t="inlineStr">
        <is>
          <t xml:space="preserve">  Enderecamento IPv4 — classes, mascara e CIDR</t>
        </is>
      </c>
      <c r="C6" s="13" t="inlineStr">
        <is>
          <t>IPv4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Classe A/B/C. Mascara de sub-rede. Notacao CIDR /24 /25 /26. FCC cobra interpretacao do endereco.</t>
        </is>
      </c>
      <c r="G6" s="54" t="n">
        <v>0</v>
      </c>
    </row>
    <row r="7" ht="38" customHeight="1">
      <c r="A7" s="49" t="b">
        <v>0</v>
      </c>
      <c r="B7" s="80" t="inlineStr">
        <is>
          <t xml:space="preserve">  Subnetting — calculo de hosts, broadcast e rede</t>
        </is>
      </c>
      <c r="C7" s="20" t="inlineStr">
        <is>
          <t>Subnetting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Hosts validos = 2^n - 2. FCC apresenta endereco e pede broadcast, hosts ou proxima sub-rede.</t>
        </is>
      </c>
      <c r="G7" s="58" t="n">
        <v>0</v>
      </c>
    </row>
    <row r="8" ht="38" customHeight="1">
      <c r="A8" s="49" t="b">
        <v>0</v>
      </c>
      <c r="B8" s="79" t="inlineStr">
        <is>
          <t xml:space="preserve">  Protocolos e portas — HTTP/80, HTTPS/443, SSH/22, FTP/21, DNS/53</t>
        </is>
      </c>
      <c r="C8" s="13" t="inlineStr">
        <is>
          <t>Portas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SMTP/25, DHCP/67-68, POP3/110, IMAP/143, RDP/3389, SNMP/161. Decorar obrigatoriamente.</t>
        </is>
      </c>
      <c r="G8" s="54" t="n">
        <v>0</v>
      </c>
    </row>
    <row r="9" ht="38" customHeight="1">
      <c r="A9" s="49" t="b">
        <v>0</v>
      </c>
      <c r="B9" s="80" t="inlineStr">
        <is>
          <t xml:space="preserve">  Protocolos da camada de aplicacao — DNS, DHCP, HTTP</t>
        </is>
      </c>
      <c r="C9" s="20" t="inlineStr">
        <is>
          <t>Aplicacao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DNS: resolucao de nomes. DHCP: atribuicao automatica de IP. HTTP vs HTTPS (com TLS).</t>
        </is>
      </c>
      <c r="G9" s="58" t="n">
        <v>0</v>
      </c>
    </row>
    <row r="10" ht="38" customHeight="1">
      <c r="A10" s="49" t="b">
        <v>0</v>
      </c>
      <c r="B10" s="79" t="inlineStr">
        <is>
          <t xml:space="preserve">  Protocolos de roteamento — RIP, OSPF e BGP</t>
        </is>
      </c>
      <c r="C10" s="13" t="inlineStr">
        <is>
          <t>Roteamento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RIP: vetor de distancia, max 15 hops. OSPF: estado de enlace, sem limite. BGP: entre AS.</t>
        </is>
      </c>
      <c r="G10" s="54" t="n">
        <v>0</v>
      </c>
    </row>
    <row r="11" ht="38" customHeight="1">
      <c r="A11" s="49" t="b">
        <v>0</v>
      </c>
      <c r="B11" s="80" t="inlineStr">
        <is>
          <t xml:space="preserve">  Firewall — tipos e funcoes</t>
        </is>
      </c>
      <c r="C11" s="20" t="inlineStr">
        <is>
          <t>Seguranca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Packet filter (stateless), stateful inspection, UTM, NGFW. DMZ: rede semi-confiavel.</t>
        </is>
      </c>
      <c r="G11" s="58" t="n">
        <v>0</v>
      </c>
    </row>
    <row r="12" ht="38" customHeight="1">
      <c r="A12" s="49" t="b">
        <v>0</v>
      </c>
      <c r="B12" s="79" t="inlineStr">
        <is>
          <t xml:space="preserve">  IDS e IPS — distincao fundamental</t>
        </is>
      </c>
      <c r="C12" s="13" t="inlineStr">
        <is>
          <t>Seguranca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IDS: detecta e ALERTA (nao bloqueia). IPS: detecta e BLOQUEIA. FCC sempre troca os dois.</t>
        </is>
      </c>
      <c r="G12" s="54" t="n">
        <v>0</v>
      </c>
    </row>
    <row r="13" ht="38" customHeight="1">
      <c r="A13" s="49" t="b">
        <v>0</v>
      </c>
      <c r="B13" s="80" t="inlineStr">
        <is>
          <t xml:space="preserve">  VPN — tipos e protocolos</t>
        </is>
      </c>
      <c r="C13" s="20" t="inlineStr">
        <is>
          <t>Seguranca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IPSec (camada 3), SSL/TLS (camada 4/7), L2TP/IPSec. Site-to-site vs cliente-to-site.</t>
        </is>
      </c>
      <c r="G13" s="58" t="n">
        <v>0</v>
      </c>
    </row>
    <row r="14" ht="38" customHeight="1">
      <c r="A14" s="49" t="b">
        <v>0</v>
      </c>
      <c r="B14" s="79" t="inlineStr">
        <is>
          <t xml:space="preserve">  Wireless — padroes 802.11 e seguranca Wi-Fi</t>
        </is>
      </c>
      <c r="C14" s="13" t="inlineStr">
        <is>
          <t>Wireless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802.11b/g/n/ac/ax. WEP (quebrado), WPA, WPA2 (AES/CCMP), WPA3. FCC cobra evolucao.</t>
        </is>
      </c>
      <c r="G14" s="54" t="n">
        <v>0</v>
      </c>
    </row>
    <row r="15" ht="38" customHeight="1">
      <c r="A15" s="49" t="b">
        <v>0</v>
      </c>
      <c r="B15" s="80" t="inlineStr">
        <is>
          <t xml:space="preserve">  VLANs — padrao 802.1Q e funcionamento</t>
        </is>
      </c>
      <c r="C15" s="20" t="inlineStr">
        <is>
          <t>Switching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VLAN segmenta logicamente a rede. Trunk port: carrega multiplas VLANs. FCC cobra o conceito.</t>
        </is>
      </c>
      <c r="G15" s="58" t="n">
        <v>0</v>
      </c>
    </row>
    <row r="16" ht="38" customHeight="1">
      <c r="A16" s="49" t="b">
        <v>0</v>
      </c>
      <c r="B16" s="79" t="inlineStr">
        <is>
          <t xml:space="preserve">  IPv6 — formato, tipos de endereco e transicao</t>
        </is>
      </c>
      <c r="C16" s="13" t="inlineStr">
        <is>
          <t>IPv6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128 bits, hexadecimal. Unicast, multicast, anycast (sem broadcast). Dual-stack, tunneling.</t>
        </is>
      </c>
      <c r="G16" s="54" t="n">
        <v>0</v>
      </c>
    </row>
    <row r="17" ht="38" customHeight="1">
      <c r="A17" s="49" t="b">
        <v>0</v>
      </c>
      <c r="B17" s="80" t="inlineStr">
        <is>
          <t xml:space="preserve">  NAT e PAT — traducao de enderecos</t>
        </is>
      </c>
      <c r="C17" s="20" t="inlineStr">
        <is>
          <t>NAT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NAT estatico, dinamico e PAT (muitos:1). Necessario por escassez de IPv4.</t>
        </is>
      </c>
      <c r="G17" s="58" t="n">
        <v>0</v>
      </c>
    </row>
    <row r="18" ht="38" customHeight="1">
      <c r="A18" s="49" t="b">
        <v>0</v>
      </c>
      <c r="B18" s="79" t="inlineStr">
        <is>
          <t xml:space="preserve">  Monitoramento — SNMP, Syslog e SIEM</t>
        </is>
      </c>
      <c r="C18" s="13" t="inlineStr">
        <is>
          <t>Monitoramento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SNMP: agente, gerente, MIB, trap. Syslog: niveis de severidade (0=emergencia a 7=debug).</t>
        </is>
      </c>
      <c r="G18" s="54" t="n">
        <v>0</v>
      </c>
    </row>
    <row r="19" ht="24" customHeight="1">
      <c r="A19" s="24" t="inlineStr">
        <is>
          <t xml:space="preserve">  COBERTURA — Redes de Computadores</t>
        </is>
      </c>
      <c r="B19" s="97" t="n"/>
      <c r="C19" s="96" t="n"/>
      <c r="D19" s="46">
        <f>IFERROR(ROUND(AVERAGE(D4:D18),1)&amp;" / 3","—")</f>
        <v/>
      </c>
      <c r="E19" s="46">
        <f>IFERROR(TEXT(COUNTIF(E4:E18,"Dominado")/15,"0%")&amp;" dominados","0%")</f>
        <v/>
      </c>
      <c r="F19" s="59">
        <f>IFERROR(TEXT(COUNTIF(E4:E18,"Nao iniciado")/15,"0%")&amp;" nao iniciados","—")</f>
        <v/>
      </c>
      <c r="G19" s="59">
        <f>IFERROR(SUM(G4:G18)&amp;" questoes","0")</f>
        <v/>
      </c>
    </row>
  </sheetData>
  <mergeCells count="2">
    <mergeCell ref="A19:C19"/>
    <mergeCell ref="A1:G1"/>
  </mergeCells>
  <conditionalFormatting sqref="D4:D18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8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8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8" showDropDown="0" showInputMessage="0" showErrorMessage="1" allowBlank="1" errorTitle="Invalido" error="Use 0, 1, 2 ou 3" type="whole" operator="between">
      <formula1>0</formula1>
      <formula2>3</formula2>
    </dataValidation>
    <dataValidation sqref="C4:C18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8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tabColor rgb="00059669"/>
    <outlinePr summaryBelow="1" summaryRight="1"/>
    <pageSetUpPr/>
  </sheetPr>
  <dimension ref="A1:G1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81" t="inlineStr">
        <is>
          <t xml:space="preserve">  ARQUITETURA DE SISTEMAS   |   P2 | Peso 2   |   ~10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82" t="inlineStr">
        <is>
          <t xml:space="preserve">  Cloud computing — modelos de servico IaaS PaaS SaaS</t>
        </is>
      </c>
      <c r="C4" s="13" t="inlineStr">
        <is>
          <t>Cloud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IaaS: infraestrutura. PaaS: plataforma. SaaS: software pronto. FCC usa exemplos praticos para cobrar.</t>
        </is>
      </c>
      <c r="G4" s="54" t="n">
        <v>0</v>
      </c>
    </row>
    <row r="5" ht="38" customHeight="1">
      <c r="A5" s="49" t="b">
        <v>0</v>
      </c>
      <c r="B5" s="83" t="inlineStr">
        <is>
          <t xml:space="preserve">  Cloud — modelos de implantacao</t>
        </is>
      </c>
      <c r="C5" s="20" t="inlineStr">
        <is>
          <t>Cloud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Publico, privado, hibrido, multi-cloud, comunitario. FCC pergunta qual modelo em cenario especifico.</t>
        </is>
      </c>
      <c r="G5" s="58" t="n">
        <v>0</v>
      </c>
    </row>
    <row r="6" ht="38" customHeight="1">
      <c r="A6" s="49" t="b">
        <v>0</v>
      </c>
      <c r="B6" s="82" t="inlineStr">
        <is>
          <t xml:space="preserve">  Responsabilidade compartilhada na nuvem</t>
        </is>
      </c>
      <c r="C6" s="13" t="inlineStr">
        <is>
          <t>Cloud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O que e responsabilidade do cliente vs do provedor varia por modelo (IaaS/PaaS/SaaS).</t>
        </is>
      </c>
      <c r="G6" s="54" t="n">
        <v>0</v>
      </c>
    </row>
    <row r="7" ht="38" customHeight="1">
      <c r="A7" s="49" t="b">
        <v>0</v>
      </c>
      <c r="B7" s="83" t="inlineStr">
        <is>
          <t xml:space="preserve">  REST e RESTful — principios e caracteristicas</t>
        </is>
      </c>
      <c r="C7" s="20" t="inlineStr">
        <is>
          <t>APIs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Stateless, uniform interface, client-server, cacheable, layered. Sem estado = sem sessao.</t>
        </is>
      </c>
      <c r="G7" s="58" t="n">
        <v>0</v>
      </c>
    </row>
    <row r="8" ht="38" customHeight="1">
      <c r="A8" s="49" t="b">
        <v>0</v>
      </c>
      <c r="B8" s="82" t="inlineStr">
        <is>
          <t xml:space="preserve">  REST — HTTP methods e status codes</t>
        </is>
      </c>
      <c r="C8" s="13" t="inlineStr">
        <is>
          <t>APIs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GET/POST/PUT/DELETE/PATCH. 200 OK, 201 Created, 400, 401, 403, 404, 500.</t>
        </is>
      </c>
      <c r="G8" s="54" t="n">
        <v>0</v>
      </c>
    </row>
    <row r="9" ht="38" customHeight="1">
      <c r="A9" s="49" t="b">
        <v>0</v>
      </c>
      <c r="B9" s="83" t="inlineStr">
        <is>
          <t xml:space="preserve">  Autenticacao em APIs — OAuth 2.0 e JWT</t>
        </is>
      </c>
      <c r="C9" s="20" t="inlineStr">
        <is>
          <t>APIs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OAuth 2.0: delegacao de acesso. JWT: token autocontido (header.payload.signature).</t>
        </is>
      </c>
      <c r="G9" s="58" t="n">
        <v>0</v>
      </c>
    </row>
    <row r="10" ht="38" customHeight="1">
      <c r="A10" s="49" t="b">
        <v>0</v>
      </c>
      <c r="B10" s="82" t="inlineStr">
        <is>
          <t xml:space="preserve">  SOA — arquitetura orientada a servicos</t>
        </is>
      </c>
      <c r="C10" s="13" t="inlineStr">
        <is>
          <t>Arquitetura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Servicos, contrato, ESB (barramento). Reuso e interoperabilidade. FCC compara com microsservicos.</t>
        </is>
      </c>
      <c r="G10" s="54" t="n">
        <v>0</v>
      </c>
    </row>
    <row r="11" ht="38" customHeight="1">
      <c r="A11" s="49" t="b">
        <v>0</v>
      </c>
      <c r="B11" s="83" t="inlineStr">
        <is>
          <t xml:space="preserve">  Microsservicos — caracteristicas e diferencas para SOA</t>
        </is>
      </c>
      <c r="C11" s="20" t="inlineStr">
        <is>
          <t>Arquitetura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Independentes, deployaveis separadamente, API Gateway, comunicacao assincrona.</t>
        </is>
      </c>
      <c r="G11" s="58" t="n">
        <v>0</v>
      </c>
    </row>
    <row r="12" ht="38" customHeight="1">
      <c r="A12" s="49" t="b">
        <v>0</v>
      </c>
      <c r="B12" s="82" t="inlineStr">
        <is>
          <t xml:space="preserve">  Padroes arquiteturais — MVC, MVP, MVVM</t>
        </is>
      </c>
      <c r="C12" s="13" t="inlineStr">
        <is>
          <t>Padroes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MVC: Model-View-Controller. Separacao de responsabilidades. FCC pergunta qual camada faz o que.</t>
        </is>
      </c>
      <c r="G12" s="54" t="n">
        <v>0</v>
      </c>
    </row>
    <row r="13" ht="38" customHeight="1">
      <c r="A13" s="49" t="b">
        <v>0</v>
      </c>
      <c r="B13" s="83" t="inlineStr">
        <is>
          <t xml:space="preserve">  Padroes de projeto GoF — criacionais, estruturais, comportamentais</t>
        </is>
      </c>
      <c r="C13" s="20" t="inlineStr">
        <is>
          <t>Padroes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Singleton, Factory, Observer, Strategy, Decorator, Adapter. FCC cobra o proposito de cada um.</t>
        </is>
      </c>
      <c r="G13" s="58" t="n">
        <v>0</v>
      </c>
    </row>
    <row r="14" ht="38" customHeight="1">
      <c r="A14" s="49" t="b">
        <v>0</v>
      </c>
      <c r="B14" s="82" t="inlineStr">
        <is>
          <t xml:space="preserve">  Containers — Docker e Kubernetes</t>
        </is>
      </c>
      <c r="C14" s="13" t="inlineStr">
        <is>
          <t>Containers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Docker: imagem, container, Dockerfile. Kubernetes: pod, service, deployment, node.</t>
        </is>
      </c>
      <c r="G14" s="54" t="n">
        <v>0</v>
      </c>
    </row>
    <row r="15" ht="38" customHeight="1">
      <c r="A15" s="49" t="b">
        <v>0</v>
      </c>
      <c r="B15" s="83" t="inlineStr">
        <is>
          <t xml:space="preserve">  VM vs Container — distincao fundamental</t>
        </is>
      </c>
      <c r="C15" s="20" t="inlineStr">
        <is>
          <t>Containers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VM: kernel proprio (hypervisor). Container: compartilha kernel do host. Container e mais leve.</t>
        </is>
      </c>
      <c r="G15" s="58" t="n">
        <v>0</v>
      </c>
    </row>
    <row r="16" ht="38" customHeight="1">
      <c r="A16" s="49" t="b">
        <v>0</v>
      </c>
      <c r="B16" s="82" t="inlineStr">
        <is>
          <t xml:space="preserve">  Serverless e FaaS — conceito e uso</t>
        </is>
      </c>
      <c r="C16" s="13" t="inlineStr">
        <is>
          <t>Serverless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Funcoes executadas sob demanda. AWS Lambda. Paga por execucao, nao por servidor ativo.</t>
        </is>
      </c>
      <c r="G16" s="54" t="n">
        <v>0</v>
      </c>
    </row>
    <row r="17" ht="38" customHeight="1">
      <c r="A17" s="49" t="b">
        <v>0</v>
      </c>
      <c r="B17" s="83" t="inlineStr">
        <is>
          <t xml:space="preserve">  SOAP vs REST — diferencas e quando usar</t>
        </is>
      </c>
      <c r="C17" s="20" t="inlineStr">
        <is>
          <t>APIs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SOAP: protocolo formal, XML, WS-Security. REST: estilo arquitetural, JSON, mais simples.</t>
        </is>
      </c>
      <c r="G17" s="58" t="n">
        <v>0</v>
      </c>
    </row>
    <row r="18" ht="24" customHeight="1">
      <c r="A18" s="24" t="inlineStr">
        <is>
          <t xml:space="preserve">  COBERTURA — Arquitetura de Sistemas</t>
        </is>
      </c>
      <c r="B18" s="97" t="n"/>
      <c r="C18" s="96" t="n"/>
      <c r="D18" s="46">
        <f>IFERROR(ROUND(AVERAGE(D4:D17),1)&amp;" / 3","—")</f>
        <v/>
      </c>
      <c r="E18" s="46">
        <f>IFERROR(TEXT(COUNTIF(E4:E17,"Dominado")/14,"0%")&amp;" dominados","0%")</f>
        <v/>
      </c>
      <c r="F18" s="59">
        <f>IFERROR(TEXT(COUNTIF(E4:E17,"Nao iniciado")/14,"0%")&amp;" nao iniciados","—")</f>
        <v/>
      </c>
      <c r="G18" s="59">
        <f>IFERROR(SUM(G4:G17)&amp;" questoes","0")</f>
        <v/>
      </c>
    </row>
  </sheetData>
  <mergeCells count="2">
    <mergeCell ref="A18:C18"/>
    <mergeCell ref="A1:G1"/>
  </mergeCells>
  <conditionalFormatting sqref="D4:D17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7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7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7" showDropDown="0" showInputMessage="0" showErrorMessage="1" allowBlank="1" errorTitle="Invalido" error="Use 0, 1, 2 ou 3" type="whole" operator="between">
      <formula1>0</formula1>
      <formula2>3</formula2>
    </dataValidation>
    <dataValidation sqref="C4:C17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7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tabColor rgb="0016A34A"/>
    <outlinePr summaryBelow="1" summaryRight="1"/>
    <pageSetUpPr/>
  </sheetPr>
  <dimension ref="A1:G1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84" t="inlineStr">
        <is>
          <t xml:space="preserve">  ENGENHARIA DE SOFTWARE   |   P2 | Peso 2   |   ~10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85" t="inlineStr">
        <is>
          <t xml:space="preserve">  Scrum — papeis, eventos e artefatos</t>
        </is>
      </c>
      <c r="C4" s="13" t="inlineStr">
        <is>
          <t>Scrum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PO: dono do produto. SM: facilita. Dev Team: executa. Eventos: Sprint, Planning, Daily, Review, Retro.</t>
        </is>
      </c>
      <c r="G4" s="54" t="n">
        <v>0</v>
      </c>
    </row>
    <row r="5" ht="38" customHeight="1">
      <c r="A5" s="49" t="b">
        <v>0</v>
      </c>
      <c r="B5" s="86" t="inlineStr">
        <is>
          <t xml:space="preserve">  Scrum — Sprint Review vs Sprint Retrospectiva</t>
        </is>
      </c>
      <c r="C5" s="20" t="inlineStr">
        <is>
          <t>Scrum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Review: apresenta produto (stakeholders presentes). Retro: melhora processo (so o time). FCC TROCA.</t>
        </is>
      </c>
      <c r="G5" s="58" t="n">
        <v>0</v>
      </c>
    </row>
    <row r="6" ht="38" customHeight="1">
      <c r="A6" s="49" t="b">
        <v>0</v>
      </c>
      <c r="B6" s="85" t="inlineStr">
        <is>
          <t xml:space="preserve">  Scrum — Product Backlog, Sprint Backlog, Incremento</t>
        </is>
      </c>
      <c r="C6" s="13" t="inlineStr">
        <is>
          <t>Scrum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PB: lista priorizada de tudo. SB: o que o time vai fazer na Sprint. Incremento: resultado entregavel.</t>
        </is>
      </c>
      <c r="G6" s="54" t="n">
        <v>0</v>
      </c>
    </row>
    <row r="7" ht="38" customHeight="1">
      <c r="A7" s="49" t="b">
        <v>0</v>
      </c>
      <c r="B7" s="86" t="inlineStr">
        <is>
          <t xml:space="preserve">  Kanban — principios e metricas</t>
        </is>
      </c>
      <c r="C7" s="20" t="inlineStr">
        <is>
          <t>Agil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WIP limits, fluxo continuo, visualizacao. Lead time, cycle time, throughput.</t>
        </is>
      </c>
      <c r="G7" s="58" t="n">
        <v>0</v>
      </c>
    </row>
    <row r="8" ht="38" customHeight="1">
      <c r="A8" s="49" t="b">
        <v>0</v>
      </c>
      <c r="B8" s="85" t="inlineStr">
        <is>
          <t xml:space="preserve">  PMBOK 7a edicao — dominios de desempenho</t>
        </is>
      </c>
      <c r="C8" s="13" t="inlineStr">
        <is>
          <t>PMBOK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12 principios e 8 dominios de desempenho (substitui grupos de processos da 6a ed). FCC ja cobra.</t>
        </is>
      </c>
      <c r="G8" s="54" t="n">
        <v>0</v>
      </c>
    </row>
    <row r="9" ht="38" customHeight="1">
      <c r="A9" s="49" t="b">
        <v>0</v>
      </c>
      <c r="B9" s="86" t="inlineStr">
        <is>
          <t xml:space="preserve">  PMBOK — areas de conhecimento 6a ed (ainda cobradas)</t>
        </is>
      </c>
      <c r="C9" s="20" t="inlineStr">
        <is>
          <t>PMBOK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Escopo, cronograma, custos, qualidade, recursos, comunicacoes, riscos, aquisicoes, partes.</t>
        </is>
      </c>
      <c r="G9" s="58" t="n">
        <v>0</v>
      </c>
    </row>
    <row r="10" ht="38" customHeight="1">
      <c r="A10" s="49" t="b">
        <v>0</v>
      </c>
      <c r="B10" s="85" t="inlineStr">
        <is>
          <t xml:space="preserve">  UML — diagramas estruturais</t>
        </is>
      </c>
      <c r="C10" s="13" t="inlineStr">
        <is>
          <t>UML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Classes: atributos e operacoes. Componentes: modulos. Implantacao: infraestrutura.</t>
        </is>
      </c>
      <c r="G10" s="54" t="n">
        <v>0</v>
      </c>
    </row>
    <row r="11" ht="38" customHeight="1">
      <c r="A11" s="49" t="b">
        <v>0</v>
      </c>
      <c r="B11" s="86" t="inlineStr">
        <is>
          <t xml:space="preserve">  UML — diagramas comportamentais</t>
        </is>
      </c>
      <c r="C11" s="20" t="inlineStr">
        <is>
          <t>UML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Casos de uso, Sequencia (ordem temporal), Atividades (fluxo), Estado (ciclo de vida).</t>
        </is>
      </c>
      <c r="G11" s="58" t="n">
        <v>0</v>
      </c>
    </row>
    <row r="12" ht="38" customHeight="1">
      <c r="A12" s="49" t="b">
        <v>0</v>
      </c>
      <c r="B12" s="85" t="inlineStr">
        <is>
          <t xml:space="preserve">  Testes de software — tipos e niveis</t>
        </is>
      </c>
      <c r="C12" s="13" t="inlineStr">
        <is>
          <t>Testes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Unitario, integracao, sistema, aceitacao (UAT). Regressao, fumaca, carga, estresse.</t>
        </is>
      </c>
      <c r="G12" s="54" t="n">
        <v>0</v>
      </c>
    </row>
    <row r="13" ht="38" customHeight="1">
      <c r="A13" s="49" t="b">
        <v>0</v>
      </c>
      <c r="B13" s="86" t="inlineStr">
        <is>
          <t xml:space="preserve">  TDD — Test Driven Development</t>
        </is>
      </c>
      <c r="C13" s="20" t="inlineStr">
        <is>
          <t>Testes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Escreve o teste ANTES do codigo. Ciclo: red (falha), green (passa), refactor.</t>
        </is>
      </c>
      <c r="G13" s="58" t="n">
        <v>0</v>
      </c>
    </row>
    <row r="14" ht="38" customHeight="1">
      <c r="A14" s="49" t="b">
        <v>0</v>
      </c>
      <c r="B14" s="85" t="inlineStr">
        <is>
          <t xml:space="preserve">  DevOps e CI/CD pipeline</t>
        </is>
      </c>
      <c r="C14" s="13" t="inlineStr">
        <is>
          <t>DevOps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CI: integracao continua (build + teste automatico). CD: entrega/deploy continuo.</t>
        </is>
      </c>
      <c r="G14" s="54" t="n">
        <v>0</v>
      </c>
    </row>
    <row r="15" ht="38" customHeight="1">
      <c r="A15" s="49" t="b">
        <v>0</v>
      </c>
      <c r="B15" s="86" t="inlineStr">
        <is>
          <t xml:space="preserve">  Qualidade de software — CMMI</t>
        </is>
      </c>
      <c r="C15" s="20" t="inlineStr">
        <is>
          <t>Qualidade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CMMI 2.0: niveis 1 (inicial) a 5 (otimizacao). FCC cobra o que cada nivel representa.</t>
        </is>
      </c>
      <c r="G15" s="58" t="n">
        <v>0</v>
      </c>
    </row>
    <row r="16" ht="38" customHeight="1">
      <c r="A16" s="49" t="b">
        <v>0</v>
      </c>
      <c r="B16" s="85" t="inlineStr">
        <is>
          <t xml:space="preserve">  Qualidade de software — MPS.BR</t>
        </is>
      </c>
      <c r="C16" s="13" t="inlineStr">
        <is>
          <t>Qualidade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MPS.BR: niveis G a A (do menos ao mais maduro). Equivalencia aproximada com CMMI.</t>
        </is>
      </c>
      <c r="G16" s="54" t="n">
        <v>0</v>
      </c>
    </row>
    <row r="17" ht="38" customHeight="1">
      <c r="A17" s="49" t="b">
        <v>0</v>
      </c>
      <c r="B17" s="86" t="inlineStr">
        <is>
          <t xml:space="preserve">  Requisitos — funcionais vs nao-funcionais</t>
        </is>
      </c>
      <c r="C17" s="20" t="inlineStr">
        <is>
          <t>Requisitos</t>
        </is>
      </c>
      <c r="D17" s="56" t="n">
        <v>0</v>
      </c>
      <c r="E17" s="52" t="inlineStr">
        <is>
          <t>Nao iniciado</t>
        </is>
      </c>
      <c r="F17" s="57" t="inlineStr">
        <is>
          <t xml:space="preserve">  Funcionais: o que o sistema faz. Nao-funcionais: como ele faz (desempenho, seguranca).</t>
        </is>
      </c>
      <c r="G17" s="58" t="n">
        <v>0</v>
      </c>
    </row>
    <row r="18" ht="38" customHeight="1">
      <c r="A18" s="49" t="b">
        <v>0</v>
      </c>
      <c r="B18" s="85" t="inlineStr">
        <is>
          <t xml:space="preserve">  BPM e BPMN — gestao de processos</t>
        </is>
      </c>
      <c r="C18" s="13" t="inlineStr">
        <is>
          <t>BPM</t>
        </is>
      </c>
      <c r="D18" s="51" t="n">
        <v>0</v>
      </c>
      <c r="E18" s="52" t="inlineStr">
        <is>
          <t>Nao iniciado</t>
        </is>
      </c>
      <c r="F18" s="53" t="inlineStr">
        <is>
          <t xml:space="preserve">  BPMN: notacao para modelar processos. Piscinas (pools), raias (lanes), gateways, eventos.</t>
        </is>
      </c>
      <c r="G18" s="54" t="n">
        <v>0</v>
      </c>
    </row>
    <row r="19" ht="24" customHeight="1">
      <c r="A19" s="24" t="inlineStr">
        <is>
          <t xml:space="preserve">  COBERTURA — Engenharia de Software</t>
        </is>
      </c>
      <c r="B19" s="97" t="n"/>
      <c r="C19" s="96" t="n"/>
      <c r="D19" s="46">
        <f>IFERROR(ROUND(AVERAGE(D4:D18),1)&amp;" / 3","—")</f>
        <v/>
      </c>
      <c r="E19" s="46">
        <f>IFERROR(TEXT(COUNTIF(E4:E18,"Dominado")/15,"0%")&amp;" dominados","0%")</f>
        <v/>
      </c>
      <c r="F19" s="59">
        <f>IFERROR(TEXT(COUNTIF(E4:E18,"Nao iniciado")/15,"0%")&amp;" nao iniciados","—")</f>
        <v/>
      </c>
      <c r="G19" s="59">
        <f>IFERROR(SUM(G4:G18)&amp;" questoes","0")</f>
        <v/>
      </c>
    </row>
  </sheetData>
  <mergeCells count="2">
    <mergeCell ref="A19:C19"/>
    <mergeCell ref="A1:G1"/>
  </mergeCells>
  <conditionalFormatting sqref="D4:D18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8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8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8" showDropDown="0" showInputMessage="0" showErrorMessage="1" allowBlank="1" errorTitle="Invalido" error="Use 0, 1, 2 ou 3" type="whole" operator="between">
      <formula1>0</formula1>
      <formula2>3</formula2>
    </dataValidation>
    <dataValidation sqref="C4:C18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8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tabColor rgb="000D9488"/>
    <outlinePr summaryBelow="1" summaryRight="1"/>
    <pageSetUpPr/>
  </sheetPr>
  <dimension ref="A1:G16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87" t="inlineStr">
        <is>
          <t xml:space="preserve">  GOVERNANCA DE TI   |   P2 | Peso 2   |   ~9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88" t="inlineStr">
        <is>
          <t xml:space="preserve">  ITIL 4 — 4 dimensoes do gerenciamento de servicos</t>
        </is>
      </c>
      <c r="C4" s="13" t="inlineStr">
        <is>
          <t>ITIL4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Organizacoes e Pessoas, Informacao e Tecnologia, Parceiros e Fornecedores, Fluxos de Valor.</t>
        </is>
      </c>
      <c r="G4" s="54" t="n">
        <v>0</v>
      </c>
    </row>
    <row r="5" ht="38" customHeight="1">
      <c r="A5" s="49" t="b">
        <v>0</v>
      </c>
      <c r="B5" s="89" t="inlineStr">
        <is>
          <t xml:space="preserve">  ITIL 4 — 7 principios orientadores</t>
        </is>
      </c>
      <c r="C5" s="20" t="inlineStr">
        <is>
          <t>ITIL4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Foco no valor, comece onde esta, progrida iterativamente, colabore, pense holisticamente, simplifique.</t>
        </is>
      </c>
      <c r="G5" s="58" t="n">
        <v>0</v>
      </c>
    </row>
    <row r="6" ht="38" customHeight="1">
      <c r="A6" s="49" t="b">
        <v>0</v>
      </c>
      <c r="B6" s="88" t="inlineStr">
        <is>
          <t xml:space="preserve">  ITIL 4 — cadeia de valor de servico (SVC)</t>
        </is>
      </c>
      <c r="C6" s="13" t="inlineStr">
        <is>
          <t>ITIL4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6 atividades: Planejar, Melhorar, Envolver, Projetar, Obter/Construir, Entregar e Suportar.</t>
        </is>
      </c>
      <c r="G6" s="54" t="n">
        <v>0</v>
      </c>
    </row>
    <row r="7" ht="38" customHeight="1">
      <c r="A7" s="49" t="b">
        <v>0</v>
      </c>
      <c r="B7" s="89" t="inlineStr">
        <is>
          <t xml:space="preserve">  ITIL 4 — praticas principais (34 no total)</t>
        </is>
      </c>
      <c r="C7" s="20" t="inlineStr">
        <is>
          <t>ITIL4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Gerenciamento de Incidentes, Problemas, Mudancas, Configuracao, Service Desk, SLM.</t>
        </is>
      </c>
      <c r="G7" s="58" t="n">
        <v>0</v>
      </c>
    </row>
    <row r="8" ht="38" customHeight="1">
      <c r="A8" s="49" t="b">
        <v>0</v>
      </c>
      <c r="B8" s="88" t="inlineStr">
        <is>
          <t xml:space="preserve">  ITIL 4 — Incidente vs Problema vs Evento</t>
        </is>
      </c>
      <c r="C8" s="13" t="inlineStr">
        <is>
          <t>ITIL4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Incidente: interrupcao nao planejada. Problema: CAUSA RAIZ. Evento: mudanca detectavel no estado.</t>
        </is>
      </c>
      <c r="G8" s="54" t="n">
        <v>0</v>
      </c>
    </row>
    <row r="9" ht="38" customHeight="1">
      <c r="A9" s="49" t="b">
        <v>0</v>
      </c>
      <c r="B9" s="89" t="inlineStr">
        <is>
          <t xml:space="preserve">  ITIL 4 — SLA, SLO e OLA</t>
        </is>
      </c>
      <c r="C9" s="20" t="inlineStr">
        <is>
          <t>ITIL4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SLA: acordo com cliente. OLA: acordo interno. SLO: objetivo de nivel de servico.</t>
        </is>
      </c>
      <c r="G9" s="58" t="n">
        <v>0</v>
      </c>
    </row>
    <row r="10" ht="38" customHeight="1">
      <c r="A10" s="49" t="b">
        <v>0</v>
      </c>
      <c r="B10" s="88" t="inlineStr">
        <is>
          <t xml:space="preserve">  COBIT 2019 — proposito e escopo</t>
        </is>
      </c>
      <c r="C10" s="13" t="inlineStr">
        <is>
          <t>COBIT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Governanca (o QUE e POR QUE) vs ITIL (o COMO). Sao complementares, nao concorrentes.</t>
        </is>
      </c>
      <c r="G10" s="54" t="n">
        <v>0</v>
      </c>
    </row>
    <row r="11" ht="38" customHeight="1">
      <c r="A11" s="49" t="b">
        <v>0</v>
      </c>
      <c r="B11" s="89" t="inlineStr">
        <is>
          <t xml:space="preserve">  COBIT 2019 — componentes do sistema de governanca</t>
        </is>
      </c>
      <c r="C11" s="20" t="inlineStr">
        <is>
          <t>COBIT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Processos, estruturas organizacionais, principios/politicas, informacao, cultura, pessoas, servicos.</t>
        </is>
      </c>
      <c r="G11" s="58" t="n">
        <v>0</v>
      </c>
    </row>
    <row r="12" ht="38" customHeight="1">
      <c r="A12" s="49" t="b">
        <v>0</v>
      </c>
      <c r="B12" s="88" t="inlineStr">
        <is>
          <t xml:space="preserve">  COBIT 2019 — 40 objetivos de governanca e gestao</t>
        </is>
      </c>
      <c r="C12" s="13" t="inlineStr">
        <is>
          <t>COBIT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5 dominios: EDM (Avaliar-Dirigir-Monitorar), APO, BAI, DSS, MEA.</t>
        </is>
      </c>
      <c r="G12" s="54" t="n">
        <v>0</v>
      </c>
    </row>
    <row r="13" ht="38" customHeight="1">
      <c r="A13" s="49" t="b">
        <v>0</v>
      </c>
      <c r="B13" s="89" t="inlineStr">
        <is>
          <t xml:space="preserve">  COBIT 2019 vs COBIT 5 — principais mudancas</t>
        </is>
      </c>
      <c r="C13" s="20" t="inlineStr">
        <is>
          <t>COBIT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COBIT 2019: fatores de design, objetivos atualizados, foco em desempenho. Versao anterior: 37 processos.</t>
        </is>
      </c>
      <c r="G13" s="58" t="n">
        <v>0</v>
      </c>
    </row>
    <row r="14" ht="38" customHeight="1">
      <c r="A14" s="49" t="b">
        <v>0</v>
      </c>
      <c r="B14" s="88" t="inlineStr">
        <is>
          <t xml:space="preserve">  Gestao de riscos de TI — ISO 31000</t>
        </is>
      </c>
      <c r="C14" s="13" t="inlineStr">
        <is>
          <t>Riscos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Contexto, identificacao, analise, avaliacao, tratamento, monitoramento. Apetite e tolerancia ao risco.</t>
        </is>
      </c>
      <c r="G14" s="54" t="n">
        <v>0</v>
      </c>
    </row>
    <row r="15" ht="38" customHeight="1">
      <c r="A15" s="49" t="b">
        <v>0</v>
      </c>
      <c r="B15" s="89" t="inlineStr">
        <is>
          <t xml:space="preserve">  Contratacoes de TI — IN SGD 94</t>
        </is>
      </c>
      <c r="C15" s="20" t="inlineStr">
        <is>
          <t>Legislacao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Equipe de Planejamento, Estudo Tecnico Preliminar, Gerenciamento de Riscos. Setor publico.</t>
        </is>
      </c>
      <c r="G15" s="58" t="n">
        <v>0</v>
      </c>
    </row>
    <row r="16" ht="24" customHeight="1">
      <c r="A16" s="24" t="inlineStr">
        <is>
          <t xml:space="preserve">  COBERTURA — Governanca de TI</t>
        </is>
      </c>
      <c r="B16" s="97" t="n"/>
      <c r="C16" s="96" t="n"/>
      <c r="D16" s="46">
        <f>IFERROR(ROUND(AVERAGE(D4:D15),1)&amp;" / 3","—")</f>
        <v/>
      </c>
      <c r="E16" s="46">
        <f>IFERROR(TEXT(COUNTIF(E4:E15,"Dominado")/12,"0%")&amp;" dominados","0%")</f>
        <v/>
      </c>
      <c r="F16" s="59">
        <f>IFERROR(TEXT(COUNTIF(E4:E15,"Nao iniciado")/12,"0%")&amp;" nao iniciados","—")</f>
        <v/>
      </c>
      <c r="G16" s="59">
        <f>IFERROR(SUM(G4:G15)&amp;" questoes","0")</f>
        <v/>
      </c>
    </row>
  </sheetData>
  <mergeCells count="2">
    <mergeCell ref="A16:C16"/>
    <mergeCell ref="A1:G1"/>
  </mergeCells>
  <conditionalFormatting sqref="D4:D15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5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5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5" showDropDown="0" showInputMessage="0" showErrorMessage="1" allowBlank="1" errorTitle="Invalido" error="Use 0, 1, 2 ou 3" type="whole" operator="between">
      <formula1>0</formula1>
      <formula2>3</formula2>
    </dataValidation>
    <dataValidation sqref="C4:C15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5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tabColor rgb="000284C7"/>
    <outlinePr summaryBelow="1" summaryRight="1"/>
    <pageSetUpPr/>
  </sheetPr>
  <dimension ref="A1:G1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90" t="inlineStr">
        <is>
          <t xml:space="preserve">  SISTEMAS OPERACIONAIS   |   P2 | Peso 2   |   ~8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91" t="inlineStr">
        <is>
          <t xml:space="preserve">  Linux — comandos essenciais do shell</t>
        </is>
      </c>
      <c r="C4" s="13" t="inlineStr">
        <is>
          <t>Linux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ls, cd, cp, mv, rm, mkdir, find, grep, chmod, chown, ps, top, kill, tar, ssh, cat, less.</t>
        </is>
      </c>
      <c r="G4" s="54" t="n">
        <v>0</v>
      </c>
    </row>
    <row r="5" ht="38" customHeight="1">
      <c r="A5" s="49" t="b">
        <v>0</v>
      </c>
      <c r="B5" s="92" t="inlineStr">
        <is>
          <t xml:space="preserve">  Linux — permissoes de arquivo (chmod octal e simbolico)</t>
        </is>
      </c>
      <c r="C5" s="20" t="inlineStr">
        <is>
          <t>Linux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rwx = 4+2+1. 755 = rwxr-xr-x. FCC apresenta numero e pede a permissao ou vice-versa. MEMORIZE.</t>
        </is>
      </c>
      <c r="G5" s="58" t="n">
        <v>0</v>
      </c>
    </row>
    <row r="6" ht="38" customHeight="1">
      <c r="A6" s="49" t="b">
        <v>0</v>
      </c>
      <c r="B6" s="91" t="inlineStr">
        <is>
          <t xml:space="preserve">  Linux — usuarios, grupos e sudo</t>
        </is>
      </c>
      <c r="C6" s="13" t="inlineStr">
        <is>
          <t>Linux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/etc/passwd, /etc/shadow, /etc/group. Comando useradd, usermod, passwd. sudo vs su.</t>
        </is>
      </c>
      <c r="G6" s="54" t="n">
        <v>0</v>
      </c>
    </row>
    <row r="7" ht="38" customHeight="1">
      <c r="A7" s="49" t="b">
        <v>0</v>
      </c>
      <c r="B7" s="92" t="inlineStr">
        <is>
          <t xml:space="preserve">  Linux — gerenciamento de processos</t>
        </is>
      </c>
      <c r="C7" s="20" t="inlineStr">
        <is>
          <t>Linux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ps aux, top, kill (sinais: 9=SIGKILL, 15=SIGTERM), nice, renice. Estados: running, sleeping, zombie.</t>
        </is>
      </c>
      <c r="G7" s="58" t="n">
        <v>0</v>
      </c>
    </row>
    <row r="8" ht="38" customHeight="1">
      <c r="A8" s="49" t="b">
        <v>0</v>
      </c>
      <c r="B8" s="91" t="inlineStr">
        <is>
          <t xml:space="preserve">  Linux — sistema de arquivos e montagem</t>
        </is>
      </c>
      <c r="C8" s="13" t="inlineStr">
        <is>
          <t>Linux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ext4, XFS, FAT32, NTFS. Mount, umount, fstab. Particoes, LVM (volume logico).</t>
        </is>
      </c>
      <c r="G8" s="54" t="n">
        <v>0</v>
      </c>
    </row>
    <row r="9" ht="38" customHeight="1">
      <c r="A9" s="49" t="b">
        <v>0</v>
      </c>
      <c r="B9" s="92" t="inlineStr">
        <is>
          <t xml:space="preserve">  Virtualizacao — tipos de hypervisor</t>
        </is>
      </c>
      <c r="C9" s="20" t="inlineStr">
        <is>
          <t>Virtualizacao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Tipo 1 (bare-metal): VMware ESXi, Hyper-V, KVM. Tipo 2 (hosted): VirtualBox, VMware Workstation.</t>
        </is>
      </c>
      <c r="G9" s="58" t="n">
        <v>0</v>
      </c>
    </row>
    <row r="10" ht="38" customHeight="1">
      <c r="A10" s="49" t="b">
        <v>0</v>
      </c>
      <c r="B10" s="91" t="inlineStr">
        <is>
          <t xml:space="preserve">  VM vs Container — diferenca fundamental</t>
        </is>
      </c>
      <c r="C10" s="13" t="inlineStr">
        <is>
          <t>Virtualizacao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VM: kernel proprio, mais isolamento. Container: compartilha kernel do host, mais leve e rapido.</t>
        </is>
      </c>
      <c r="G10" s="54" t="n">
        <v>0</v>
      </c>
    </row>
    <row r="11" ht="38" customHeight="1">
      <c r="A11" s="49" t="b">
        <v>0</v>
      </c>
      <c r="B11" s="92" t="inlineStr">
        <is>
          <t xml:space="preserve">  Docker — imagem, container e Dockerfile</t>
        </is>
      </c>
      <c r="C11" s="20" t="inlineStr">
        <is>
          <t>Docker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Imagem: template. Container: instancia rodando. Dockerfile: instrucoes para criar a imagem.</t>
        </is>
      </c>
      <c r="G11" s="58" t="n">
        <v>0</v>
      </c>
    </row>
    <row r="12" ht="38" customHeight="1">
      <c r="A12" s="49" t="b">
        <v>0</v>
      </c>
      <c r="B12" s="91" t="inlineStr">
        <is>
          <t xml:space="preserve">  Kubernetes — conceitos basicos</t>
        </is>
      </c>
      <c r="C12" s="13" t="inlineStr">
        <is>
          <t>Kubernetes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Pod: menor unidade. Service: expoe pods. Deployment: gerencia replicas. Node: maquina no cluster.</t>
        </is>
      </c>
      <c r="G12" s="54" t="n">
        <v>0</v>
      </c>
    </row>
    <row r="13" ht="38" customHeight="1">
      <c r="A13" s="49" t="b">
        <v>0</v>
      </c>
      <c r="B13" s="92" t="inlineStr">
        <is>
          <t xml:space="preserve">  Windows Server — Active Directory</t>
        </is>
      </c>
      <c r="C13" s="20" t="inlineStr">
        <is>
          <t>Windows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Dominio, Floresta, OU, DC (controlador de dominio), GPO (politica de grupo).</t>
        </is>
      </c>
      <c r="G13" s="58" t="n">
        <v>0</v>
      </c>
    </row>
    <row r="14" ht="38" customHeight="1">
      <c r="A14" s="49" t="b">
        <v>0</v>
      </c>
      <c r="B14" s="91" t="inlineStr">
        <is>
          <t xml:space="preserve">  Windows Server — DNS, DHCP e IIS</t>
        </is>
      </c>
      <c r="C14" s="13" t="inlineStr">
        <is>
          <t>Windows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DNS: resolucao de nomes. DHCP: distribuicao de IP. IIS: servidor web da Microsoft.</t>
        </is>
      </c>
      <c r="G14" s="54" t="n">
        <v>0</v>
      </c>
    </row>
    <row r="15" ht="38" customHeight="1">
      <c r="A15" s="49" t="b">
        <v>0</v>
      </c>
      <c r="B15" s="92" t="inlineStr">
        <is>
          <t xml:space="preserve">  Gerenciamento de memoria — paginacao e segmentacao</t>
        </is>
      </c>
      <c r="C15" s="20" t="inlineStr">
        <is>
          <t>SO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Paginacao: tamanho fixo. Segmentacao: tamanho variavel. Memoria virtual: disco como extensao.</t>
        </is>
      </c>
      <c r="G15" s="58" t="n">
        <v>0</v>
      </c>
    </row>
    <row r="16" ht="38" customHeight="1">
      <c r="A16" s="49" t="b">
        <v>0</v>
      </c>
      <c r="B16" s="91" t="inlineStr">
        <is>
          <t xml:space="preserve">  Escalonamento de processos — algoritmos</t>
        </is>
      </c>
      <c r="C16" s="13" t="inlineStr">
        <is>
          <t>SO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FIFO, SJF, Round Robin, Prioridade. FCC cobra qual algoritmo usar em cada cenario.</t>
        </is>
      </c>
      <c r="G16" s="54" t="n">
        <v>0</v>
      </c>
    </row>
    <row r="17" ht="24" customHeight="1">
      <c r="A17" s="24" t="inlineStr">
        <is>
          <t xml:space="preserve">  COBERTURA — Sistemas Operacionais</t>
        </is>
      </c>
      <c r="B17" s="97" t="n"/>
      <c r="C17" s="96" t="n"/>
      <c r="D17" s="46">
        <f>IFERROR(ROUND(AVERAGE(D4:D16),1)&amp;" / 3","—")</f>
        <v/>
      </c>
      <c r="E17" s="46">
        <f>IFERROR(TEXT(COUNTIF(E4:E16,"Dominado")/13,"0%")&amp;" dominados","0%")</f>
        <v/>
      </c>
      <c r="F17" s="59">
        <f>IFERROR(TEXT(COUNTIF(E4:E16,"Nao iniciado")/13,"0%")&amp;" nao iniciados","—")</f>
        <v/>
      </c>
      <c r="G17" s="59">
        <f>IFERROR(SUM(G4:G16)&amp;" questoes","0")</f>
        <v/>
      </c>
    </row>
  </sheetData>
  <mergeCells count="2">
    <mergeCell ref="A17:C17"/>
    <mergeCell ref="A1:G1"/>
  </mergeCells>
  <conditionalFormatting sqref="D4:D16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6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6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6" showDropDown="0" showInputMessage="0" showErrorMessage="1" allowBlank="1" errorTitle="Invalido" error="Use 0, 1, 2 ou 3" type="whole" operator="between">
      <formula1>0</formula1>
      <formula2>3</formula2>
    </dataValidation>
    <dataValidation sqref="C4:C16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6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03" t="inlineStr">
        <is>
          <t xml:space="preserve">  MATEMATICA FINANCEIRA, ESTATISTICA E RACIOCINIO LOGICO   |   P1 · 01/08/2026 | Peso 1   |   ~12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Juros simples — conceito, formula e aplicacoes</t>
        </is>
      </c>
      <c r="C4" s="102" t="inlineStr">
        <is>
          <t>Mat. Financeira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J = C.i.t · Montante = C.(1+i.t) · Linear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Juros compostos — montante, taxa efetiva e nominal</t>
        </is>
      </c>
      <c r="C5" s="112" t="inlineStr">
        <is>
          <t>Mat. Financeira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M = C.(1+i)^n · Exponencial — FCC troca com simples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Taxas equivalentes e taxa real vs nominal</t>
        </is>
      </c>
      <c r="C6" s="102" t="inlineStr">
        <is>
          <t>Mat. Financeira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Taxa real = [(1+nominal)/(1+inflação)] - 1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Descontos simples — racional (por dentro) vs comercial (por fora)</t>
        </is>
      </c>
      <c r="C7" s="112" t="inlineStr">
        <is>
          <t>Mat. Financeira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Racional = sobre valor futuro · FCC troca os dois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Amortizacao — Sistema Price (parcela fixa)</t>
        </is>
      </c>
      <c r="C8" s="102" t="inlineStr">
        <is>
          <t>Mat. Financeira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Parcela constante · amortizacao crescente · juros decrescentes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Amortizacao — Sistema SAC (amortizacao fixa)</t>
        </is>
      </c>
      <c r="C9" s="112" t="inlineStr">
        <is>
          <t>Mat. Financeira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Amortizacao constante · parcela decrescente · FCC troca com Price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Estatistica descritiva — media, mediana, moda</t>
        </is>
      </c>
      <c r="C10" s="102" t="inlineStr">
        <is>
          <t>Estatistica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Mediana = mais robusta a outliers · Media = afetada por extremos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Estatistica — variancia e desvio padrao</t>
        </is>
      </c>
      <c r="C11" s="112" t="inlineStr">
        <is>
          <t>Estatistica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Desvio padrao = raiz da variancia · mede dispersao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Probabilidade — conceito, espaco amostral e eventos</t>
        </is>
      </c>
      <c r="C12" s="102" t="inlineStr">
        <is>
          <t>Probabilidade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P(A) = casos favoraveis / total · 0 ≤ P ≤ 1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Distribuicoes de probabilidade — Binomial e Normal</t>
        </is>
      </c>
      <c r="C13" s="112" t="inlineStr">
        <is>
          <t>Probabilidade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Binomial = experimento com 2 resultados · Normal = curva sino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Raciocinío logico — proposicoes e conectivos</t>
        </is>
      </c>
      <c r="C14" s="102" t="inlineStr">
        <is>
          <t>Raciocinio Logico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Conectivos: ∧ e · ∨ ou · → se...entao · ↔ se e so se · ¬ negacao</t>
        </is>
      </c>
      <c r="G14" s="110" t="n">
        <v>0</v>
      </c>
    </row>
    <row r="15" ht="32" customHeight="1">
      <c r="A15" s="105" t="b">
        <v>0</v>
      </c>
      <c r="B15" s="111" t="inlineStr">
        <is>
          <t xml:space="preserve">  Raciocinío logico — equivalencias e negacao de proposicoes</t>
        </is>
      </c>
      <c r="C15" s="112" t="inlineStr">
        <is>
          <t>Raciocinio Logico</t>
        </is>
      </c>
      <c r="D15" s="113" t="n">
        <v>0</v>
      </c>
      <c r="E15" s="108" t="inlineStr">
        <is>
          <t>Nao iniciado</t>
        </is>
      </c>
      <c r="F15" s="114" t="inlineStr">
        <is>
          <t xml:space="preserve">  Leis De Morgan: ¬(p∧q) = ¬p∨¬q · ¬(p∨q) = ¬p∧¬q</t>
        </is>
      </c>
      <c r="G15" s="115" t="n">
        <v>0</v>
      </c>
    </row>
    <row r="16" ht="32" customHeight="1">
      <c r="A16" s="105" t="b">
        <v>0</v>
      </c>
      <c r="B16" s="106" t="inlineStr">
        <is>
          <t xml:space="preserve">  Raciocinío logico — argumentacao valida e silogismos</t>
        </is>
      </c>
      <c r="C16" s="102" t="inlineStr">
        <is>
          <t>Raciocinio Logico</t>
        </is>
      </c>
      <c r="D16" s="107" t="n">
        <v>0</v>
      </c>
      <c r="E16" s="108" t="inlineStr">
        <is>
          <t>Nao iniciado</t>
        </is>
      </c>
      <c r="F16" s="109" t="inlineStr">
        <is>
          <t xml:space="preserve">  Argumento valido ≠ verdadeiro · modus ponens e modus tollens</t>
        </is>
      </c>
      <c r="G16" s="110" t="n">
        <v>0</v>
      </c>
    </row>
    <row r="17" ht="32" customHeight="1">
      <c r="A17" s="105" t="b">
        <v>0</v>
      </c>
      <c r="B17" s="111" t="inlineStr">
        <is>
          <t xml:space="preserve">  Combinatoria — arranjos, permutacoes e combinacoes</t>
        </is>
      </c>
      <c r="C17" s="112" t="inlineStr">
        <is>
          <t>Combinatoria</t>
        </is>
      </c>
      <c r="D17" s="113" t="n">
        <v>0</v>
      </c>
      <c r="E17" s="108" t="inlineStr">
        <is>
          <t>Nao iniciado</t>
        </is>
      </c>
      <c r="F17" s="114" t="inlineStr">
        <is>
          <t xml:space="preserve">  Combinacao = ordem nao importa · Arranjo = ordem importa</t>
        </is>
      </c>
      <c r="G17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16" t="inlineStr">
        <is>
          <t xml:space="preserve">  ADMINISTRACAO E GOVERNANCA PUBLICA   |   P1 · 01/08/2026 | Peso 1   |   ~10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Competencias da Administracao Fazendaria do Estado do Ceara</t>
        </is>
      </c>
      <c r="C4" s="102" t="inlineStr">
        <is>
          <t>Organizacao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Ret. 002/2026 — tributacao, arrecadacao e fiscalizacao fazendaria do CE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Etica no servico publico — Dec. 1.171/94 (Secao I e II)</t>
        </is>
      </c>
      <c r="C5" s="112" t="inlineStr">
        <is>
          <t>Etica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Secao I = regras deontologicas · Secao II = vedacoes ao servidor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Improbidade administrativa — Lei 14.230/2021</t>
        </is>
      </c>
      <c r="C6" s="102" t="inlineStr">
        <is>
          <t>Etica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Arts. 9 e 11 = dolo especifico · Art. 10 = admite culpa · prescricao 8 anos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Governanca publica — conceito, principios e modelos</t>
        </is>
      </c>
      <c r="C7" s="112" t="inlineStr">
        <is>
          <t>Governanca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Governanca = direcao e controle · Gestao = execucao · FCC troca os dois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Stakeholders — teoria da agencia e modelos de gestao</t>
        </is>
      </c>
      <c r="C8" s="102" t="inlineStr">
        <is>
          <t>Governanca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Teoria da agencia = principal (governo) e agente (administrador)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Modelo de gestao do Poder Executivo do Estado do Ceara</t>
        </is>
      </c>
      <c r="C9" s="112" t="inlineStr">
        <is>
          <t>Governanca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Cobrado especificamente para SEFAZ-CE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Gestao de riscos — ISO 31000 e modelo de tres linhas</t>
        </is>
      </c>
      <c r="C10" s="102" t="inlineStr">
        <is>
          <t>Gestao Riscos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1a linha = operacao · 2a linha = controle · 3a linha = auditoria interna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Programa de Integridade — Lei Anticorrupcao 12.846/2013</t>
        </is>
      </c>
      <c r="C11" s="112" t="inlineStr">
        <is>
          <t>Integridade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PJ responsabilizada objetivamente · programa de integridade como atenuante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Controle interno e externo na Administracao Publica</t>
        </is>
      </c>
      <c r="C12" s="102" t="inlineStr">
        <is>
          <t>Controle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Interno = propria adm. (autocontrole) · Externo = TCE, TCU, Legislativo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Responsabilizacao e prestacao de contas — accountability</t>
        </is>
      </c>
      <c r="C13" s="112" t="inlineStr">
        <is>
          <t>Controle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Horizontal = entre poderes · Vertical = eleicoes e controle social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Assedio moral e sexual — Convencao 190 OIT (2019)</t>
        </is>
      </c>
      <c r="C14" s="102" t="inlineStr">
        <is>
          <t>Etica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Convencao 190 OIT incorporada ao Brasil · conceito e prevencao</t>
        </is>
      </c>
      <c r="G14" s="110" t="n">
        <v>0</v>
      </c>
    </row>
    <row r="15" ht="32" customHeight="1">
      <c r="A15" s="105" t="b">
        <v>0</v>
      </c>
      <c r="B15" s="111" t="inlineStr">
        <is>
          <t xml:space="preserve">  Lei de Acesso a Informacao — LAI 12.527/2011</t>
        </is>
      </c>
      <c r="C15" s="112" t="inlineStr">
        <is>
          <t>Transparencia</t>
        </is>
      </c>
      <c r="D15" s="113" t="n">
        <v>0</v>
      </c>
      <c r="E15" s="108" t="inlineStr">
        <is>
          <t>Nao iniciado</t>
        </is>
      </c>
      <c r="F15" s="114" t="inlineStr">
        <is>
          <t xml:space="preserve">  Publicidade como regra · sigilo como excecao · transparencia ativa e passiva</t>
        </is>
      </c>
      <c r="G15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17" t="inlineStr">
        <is>
          <t xml:space="preserve">  ECONOMIA   |   P1 · 01/08/2026 | Peso 1   |   ~10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Conceitos fundamentais — oferta, demanda e equilibrio</t>
        </is>
      </c>
      <c r="C4" s="102" t="inlineStr">
        <is>
          <t>Micro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Deslocamento da curva (fator externo) vs movimento sobre a curva (preco)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Elasticidades — preco, renda e cruzada</t>
        </is>
      </c>
      <c r="C5" s="112" t="inlineStr">
        <is>
          <t>Micro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Elastico &gt; 1 · Inelastico &lt; 1 · Unitario = 1 · FCC pede interpretacao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Estruturas de mercado — concorrencia perfeita, monopolio, oligopolio</t>
        </is>
      </c>
      <c r="C6" s="102" t="inlineStr">
        <is>
          <t>Micro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Monopolio = unico vendedor, sem substitutos · poder de mercado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Economia da tributacao — necessidade economica e peso morto</t>
        </is>
      </c>
      <c r="C7" s="112" t="inlineStr">
        <is>
          <t>Tributacao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Peso morto = perda de eficiencia por impostos · Curva de Laffer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Formas de tributacao — impostos diretos vs indiretos</t>
        </is>
      </c>
      <c r="C8" s="102" t="inlineStr">
        <is>
          <t>Tributacao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Direto = renda/patrimonio · Indireto = consumo/ICMS · FCC troca os dois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Curva de Laffer — relacao entre aliquota e arrecadacao</t>
        </is>
      </c>
      <c r="C9" s="112" t="inlineStr">
        <is>
          <t>Tributacao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Ha um ponto otimo de aliquota · acima reduz arrecadacao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Tributacao e equidade — progressividade vs regressividade</t>
        </is>
      </c>
      <c r="C10" s="102" t="inlineStr">
        <is>
          <t>Tributacao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Progressivo = IR · Regressivo = ICMS (onera mais pobres)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Macroeconomia — PIB, PNB e medicao da renda nacional</t>
        </is>
      </c>
      <c r="C11" s="112" t="inlineStr">
        <is>
          <t>Macro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PIB = territorio · PNB = residentes · deflator do PIB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Politica fiscal e monetaria — efeitos e interacoes</t>
        </is>
      </c>
      <c r="C12" s="102" t="inlineStr">
        <is>
          <t>Macro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Expansionista vs contracionista · crowding-out · IS-LM basico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Inflacao — conceitos e indices (IPCA, IGPM, INPC)</t>
        </is>
      </c>
      <c r="C13" s="112" t="inlineStr">
        <is>
          <t>Macro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IPCA = indice oficial do governo · base para metas de inflacao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Sistema tributario como instrumento de distribuicao de renda</t>
        </is>
      </c>
      <c r="C14" s="102" t="inlineStr">
        <is>
          <t>Tributacao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Progressividade (IR) reduz desigualdade · regressividade aumenta</t>
        </is>
      </c>
      <c r="G14" s="110" t="n">
        <v>0</v>
      </c>
    </row>
  </sheetData>
  <mergeCells count="1">
    <mergeCell ref="A1:G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18" t="inlineStr">
        <is>
          <t xml:space="preserve">  DIREITO CIVIL E PENAL   |   P1 · 01/08/2026 (junto com DC e DA) | Peso 1   |   ~12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Pessoas naturais — personalidade, capacidade civil e domicilio</t>
        </is>
      </c>
      <c r="C4" s="102" t="inlineStr">
        <is>
          <t>Civil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Capacidade de direito (toda pessoa) vs capacidade de fato (exercicio)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Pessoas juridicas — conceito, classificacao e responsabilidade</t>
        </is>
      </c>
      <c r="C5" s="112" t="inlineStr">
        <is>
          <t>Civil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Associacoes (sem fins) vs sociedades (fins economicos)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Negocio juridico — elementos, validade e defeitos</t>
        </is>
      </c>
      <c r="C6" s="102" t="inlineStr">
        <is>
          <t>Civil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Erro, dolo, coacao, lesao, estado de perigo, fraude — cada um tem consequencia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Prescricao e decadencia — conceitos e diferencas</t>
        </is>
      </c>
      <c r="C7" s="112" t="inlineStr">
        <is>
          <t>Civil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Prescricao = extingue pretensao (acao) · Decadencia = extingue o direito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Contratos — principios (funcao social, boa-fe objetiva) e classificacao</t>
        </is>
      </c>
      <c r="C8" s="102" t="inlineStr">
        <is>
          <t>Civil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Boa-fe objetiva = criadora de deveres anexos (informacao, cooperacao)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Responsabilidade civil — objetiva vs subjetiva</t>
        </is>
      </c>
      <c r="C9" s="112" t="inlineStr">
        <is>
          <t>Civil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Subjetiva = precisa provar culpa · Objetiva = independe de culpa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Principios gerais do Direito Penal</t>
        </is>
      </c>
      <c r="C10" s="102" t="inlineStr">
        <is>
          <t>Penal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Legalidade, anterioridade, retroatividade da lei mais benefica, humanidade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Crimes contra a Administracao Publica — arts. 312-327 CP</t>
        </is>
      </c>
      <c r="C11" s="112" t="inlineStr">
        <is>
          <t>Penal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Peculato, concussao, corrupcao passiva/ativa, prevaricacao — diferencas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Crimes em licitacoes — Lei 14.133/2021 (arts. 178-180)</t>
        </is>
      </c>
      <c r="C12" s="102" t="inlineStr">
        <is>
          <t>Penal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Fraude em licitacao = crime · FCC cobra os tipos de crime licitatório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Lei Anticorrupcao 12.846/2013 — responsabilidade da PJ</t>
        </is>
      </c>
      <c r="C13" s="112" t="inlineStr">
        <is>
          <t>Penal/Admin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PJ responsabilizada objetivamente · programa de integridade como atenuante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Lei de Lavagem de Dinheiro 9.613/1998 — fases e crimes antecedentes</t>
        </is>
      </c>
      <c r="C14" s="102" t="inlineStr">
        <is>
          <t>Penal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Fases: colocacao, estratificacao e integracao · crimes antecedentes</t>
        </is>
      </c>
      <c r="G14" s="110" t="n">
        <v>0</v>
      </c>
    </row>
    <row r="15" ht="32" customHeight="1">
      <c r="A15" s="105" t="b">
        <v>0</v>
      </c>
      <c r="B15" s="111" t="inlineStr">
        <is>
          <t xml:space="preserve">  Lei de Abuso de Autoridade 13.869/2019</t>
        </is>
      </c>
      <c r="C15" s="112" t="inlineStr">
        <is>
          <t>Penal</t>
        </is>
      </c>
      <c r="D15" s="113" t="n">
        <v>0</v>
      </c>
      <c r="E15" s="108" t="inlineStr">
        <is>
          <t>Nao iniciado</t>
        </is>
      </c>
      <c r="F15" s="114" t="inlineStr">
        <is>
          <t xml:space="preserve">  Crimes praticados por agentes publicos no exercicio da funcao</t>
        </is>
      </c>
      <c r="G15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19" t="inlineStr">
        <is>
          <t xml:space="preserve">  DIREITO FINANCEIRO   |   P1 · 01/08/2026 | Peso 1   |   ~8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Orcamento publico — conceito, principios e funcoes</t>
        </is>
      </c>
      <c r="C4" s="102" t="inlineStr">
        <is>
          <t>Orcamento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Principios: anualidade, exclusividade, universalidade, legalidade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PPA — Plano Plurianual — 4 anos</t>
        </is>
      </c>
      <c r="C5" s="112" t="inlineStr">
        <is>
          <t>Orcamento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4 anos · estrategia · vigencia: 2° ano do mandato ao 1° do proximo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LDO — Lei de Diretrizes Orcamentarias — metas e prioridades</t>
        </is>
      </c>
      <c r="C6" s="102" t="inlineStr">
        <is>
          <t>Orcamento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1 ano · estabelece metas e prioridades do PPA para o exercicio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LOA — Lei Orcamentaria Anual — execucao</t>
        </is>
      </c>
      <c r="C7" s="112" t="inlineStr">
        <is>
          <t>Orcamento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1 ano · concretiza PPA e LDO · FCC troca com PPA e LDO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Prazos de encaminhamento ao Congresso — PPA, LDO e LOA</t>
        </is>
      </c>
      <c r="C8" s="102" t="inlineStr">
        <is>
          <t>Orcamento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PPA = 31/08 (1° ano do mandato) · LDO = 15/04 · LOA = 31/08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Lei de Responsabilidade Fiscal — LC 101/2000</t>
        </is>
      </c>
      <c r="C9" s="112" t="inlineStr">
        <is>
          <t>LRF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Limite de pessoal: 50% (Uniao), 60% (estados e municipios)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LRF — vedacoes, metas fiscais e divida consolidada</t>
        </is>
      </c>
      <c r="C10" s="102" t="inlineStr">
        <is>
          <t>LRF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Vedacoes em ano eleitoral · meta de resultado primario · divida/receita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Receita publica — estagios e classificacao</t>
        </is>
      </c>
      <c r="C11" s="112" t="inlineStr">
        <is>
          <t>Receita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Previsao → lancamento → arrecadacao → recolhimento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Despesa publica — estagios e classificacao</t>
        </is>
      </c>
      <c r="C12" s="102" t="inlineStr">
        <is>
          <t>Despesa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Fixacao → empenho → liquidacao → pagamento · empenho = reserva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Creditos adicionais — suplementar, especial e extraordinario</t>
        </is>
      </c>
      <c r="C13" s="112" t="inlineStr">
        <is>
          <t>Creditos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Suplementar = reforco · Especial = sem dotacao previa · Extraordinario = urgencia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Divida publica — fundada vs flutuante</t>
        </is>
      </c>
      <c r="C14" s="102" t="inlineStr">
        <is>
          <t>Divida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Fundada = longo prazo, contratual · Flutuante = curto prazo, operacional</t>
        </is>
      </c>
      <c r="G14" s="110" t="n">
        <v>0</v>
      </c>
    </row>
    <row r="15" ht="32" customHeight="1">
      <c r="A15" s="105" t="b">
        <v>0</v>
      </c>
      <c r="B15" s="111" t="inlineStr">
        <is>
          <t xml:space="preserve">  Controle das financas — TCE-CE vs TCU</t>
        </is>
      </c>
      <c r="C15" s="112" t="inlineStr">
        <is>
          <t>Controle</t>
        </is>
      </c>
      <c r="D15" s="113" t="n">
        <v>0</v>
      </c>
      <c r="E15" s="108" t="inlineStr">
        <is>
          <t>Nao iniciado</t>
        </is>
      </c>
      <c r="F15" s="114" t="inlineStr">
        <is>
          <t xml:space="preserve">  TCE = estados e municipios · TCU = Uniao · controle externo</t>
        </is>
      </c>
      <c r="G15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20" t="inlineStr">
        <is>
          <t xml:space="preserve">  CONTABILIDADE GERAL E PUBLICA   |   P1 · 01/08/2026 | Peso 1   |   ~10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Patrimonio — ativo, passivo e patrimonio liquido</t>
        </is>
      </c>
      <c r="C4" s="102" t="inlineStr">
        <is>
          <t>Contab. Geral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Ativo circ. = realizavel em 12 meses · PL = Ativo - Passivo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Receitas e despesas — regime de competencia vs caixa</t>
        </is>
      </c>
      <c r="C5" s="112" t="inlineStr">
        <is>
          <t>Contab. Geral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Competencia = quando o fato ocorre · Caixa = quando entra/sai · FCC troca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Balanco Patrimonial e DRE — estrutura e classificacao</t>
        </is>
      </c>
      <c r="C6" s="102" t="inlineStr">
        <is>
          <t>Contab. Geral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BP = foto · DRE = filme · DFC = entradas e saidas reais de caixa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Estoques — PEPS, UEPS e Media Ponderada</t>
        </is>
      </c>
      <c r="C7" s="112" t="inlineStr">
        <is>
          <t>Contab. Geral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PEPS = mais antigo sai primeiro · UEPS = mais recente · Media = ponderada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Ativo imobilizado — reconhecimento e depreciacao</t>
        </is>
      </c>
      <c r="C8" s="102" t="inlineStr">
        <is>
          <t>Contab. Geral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Depreciacao linear = (custo - residual) / vida util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Normas Brasileiras de Contabilidade — NBC e CPC</t>
        </is>
      </c>
      <c r="C9" s="112" t="inlineStr">
        <is>
          <t>Contab. Geral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CPCs equivalentes as IFRS · CPC 00 = Estrutura Conceitual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Contabilidade Publica — NBC TSP (Normas do Setor Publico)</t>
        </is>
      </c>
      <c r="C10" s="102" t="inlineStr">
        <is>
          <t>Contab. Publica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Regime de competencia tambem no setor publico a partir do MCASP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PCASP — Plano de Contas Aplicado ao Setor Publico</t>
        </is>
      </c>
      <c r="C11" s="112" t="inlineStr">
        <is>
          <t>Contab. Publica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PCASP unificado para Uniao, estados e municipios · estrutura padrao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Demonstracoes do setor publico — MCASP 11a edicao</t>
        </is>
      </c>
      <c r="C12" s="102" t="inlineStr">
        <is>
          <t>Contab. Publica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Balanco Orcamentario, Financeiro, Patrimonial, DVP, DFC e NE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Lei 4.320/64 — normas gerais de direito financeiro</t>
        </is>
      </c>
      <c r="C13" s="112" t="inlineStr">
        <is>
          <t>Contab. Publica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Fundamento legal da contabilidade publica · receita, despesa, creditos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Consolidacao das contas publicas — RREO e RGF</t>
        </is>
      </c>
      <c r="C14" s="102" t="inlineStr">
        <is>
          <t>Contab. Publica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RREO = bimestral · RGF = quadrimestral · LRF exige publicacao</t>
        </is>
      </c>
      <c r="G14" s="110" t="n">
        <v>0</v>
      </c>
    </row>
  </sheetData>
  <mergeCells count="1">
    <mergeCell ref="A1:G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21" t="inlineStr">
        <is>
          <t xml:space="preserve">  AUDITORIA   |   P1 · 01/08/2026 | Peso 1   |   ~8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Auditoria interna vs externa — objetivos e diferencas</t>
        </is>
      </c>
      <c r="C4" s="102" t="inlineStr">
        <is>
          <t>Fundamentos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Interna = assessoria gestao · Externa = independente, emite opiniao sobre DF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Planejamento da auditoria — materialidade e risco</t>
        </is>
      </c>
      <c r="C5" s="112" t="inlineStr">
        <is>
          <t>Planejamento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Materialidade quantitativa e qualitativa · risco de distorcao material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Risco de auditoria — inerente, controle e deteccao</t>
        </is>
      </c>
      <c r="C6" s="102" t="inlineStr">
        <is>
          <t>Risco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Risco = inerente × controle × deteccao · inversamente proporcional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Controles internos — modelo COSO</t>
        </is>
      </c>
      <c r="C7" s="112" t="inlineStr">
        <is>
          <t>Controles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5 componentes: ambiente, avaliacao riscos, atividades, informacao, monitoramento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Procedimentos de auditoria — testes de controle vs substantivos</t>
        </is>
      </c>
      <c r="C8" s="102" t="inlineStr">
        <is>
          <t>Procedimentos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Controle = avalia eficácia dos controles · Substantivo = detecta distorcoes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Evidencias de auditoria — suficiencia e adequacao</t>
        </is>
      </c>
      <c r="C9" s="112" t="inlineStr">
        <is>
          <t>Evidencias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Suficiente = quantidade · Adequada = qualidade · papeis de trabalho do auditor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NBC TA — principais normas de auditoria independente</t>
        </is>
      </c>
      <c r="C10" s="102" t="inlineStr">
        <is>
          <t>Normas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TA 700 = opiniao · TA 705 = opiniao modificada · TA 320 = materialidade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Fraude e erro em auditoria — responsabilidades</t>
        </is>
      </c>
      <c r="C11" s="112" t="inlineStr">
        <is>
          <t>Fraude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Administracao previne fraudes · Auditor detecta distorcoes materiais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Auditoria governamental — TCU e TCE</t>
        </is>
      </c>
      <c r="C12" s="102" t="inlineStr">
        <is>
          <t>Gov.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Auditoria de conformidade, operacional e de gestao · controle externo</t>
        </is>
      </c>
      <c r="G12" s="110" t="n">
        <v>0</v>
      </c>
    </row>
  </sheetData>
  <mergeCells count="1">
    <mergeCell ref="A1:G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22" t="inlineStr">
        <is>
          <t xml:space="preserve">  DIREITO TRIBUTARIO   |   P2 · 02/08/2026 | Peso 2   |   ~10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Conceito de tributo — art. 3° CTN</t>
        </is>
      </c>
      <c r="C4" s="102" t="inlineStr">
        <is>
          <t>Fundamentos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Prestacao pecuniaria compulsoria · nao e sancao · instituida em lei · vinculada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Especies tributarias — teoria pentapartida (STF)</t>
        </is>
      </c>
      <c r="C5" s="112" t="inlineStr">
        <is>
          <t>Fundamentos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5 especies: impostos, taxas, contrib. melhoria, emprest. compulsorio, contrib. especiais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Competencia tributaria — privativa, comum e residual</t>
        </is>
      </c>
      <c r="C6" s="102" t="inlineStr">
        <is>
          <t>Principios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Privativa = de uma so esfera · Comum = Uniao/estados/municipios · Residual = Uniao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Principio da legalidade tributaria — art. 150 I CF</t>
        </is>
      </c>
      <c r="C7" s="112" t="inlineStr">
        <is>
          <t>Principios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Excecoes: II, IE, IPI, IOF, CIDE-combust. podem ter aliquotas alteradas por decreto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Principio da anterioridade — exercicio e nonagesimal</t>
        </is>
      </c>
      <c r="C8" s="102" t="inlineStr">
        <is>
          <t>Principios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Exercicio = so no ano seguinte · Nonagesimal = 90 dias minimos · excecoes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Obrigacao tributaria — principal e acessoria</t>
        </is>
      </c>
      <c r="C9" s="112" t="inlineStr">
        <is>
          <t>Obrigacao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Principal = pagar (dar) · Acessoria = fazer/nao fazer (emitir NF, escriturar livros)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Fato gerador, base de calculo e aliquota</t>
        </is>
      </c>
      <c r="C10" s="102" t="inlineStr">
        <is>
          <t>Obrigacao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FG = hipotese de incidencia realizada · BC e aliquota nao sao elementos do FG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Sujeitos — ativo e passivo (contribuinte vs responsavel)</t>
        </is>
      </c>
      <c r="C11" s="112" t="inlineStr">
        <is>
          <t>Obrigacao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Contribuinte = relacao direta com FG · Responsavel = terceiro que a lei obriga</t>
        </is>
      </c>
      <c r="G11" s="115" t="n">
        <v>0</v>
      </c>
    </row>
    <row r="12" ht="32" customHeight="1">
      <c r="A12" s="105" t="b">
        <v>0</v>
      </c>
      <c r="B12" s="106" t="inlineStr">
        <is>
          <t xml:space="preserve">  Credito tributario — constituicao por lancamento</t>
        </is>
      </c>
      <c r="C12" s="102" t="inlineStr">
        <is>
          <t>Credito</t>
        </is>
      </c>
      <c r="D12" s="107" t="n">
        <v>0</v>
      </c>
      <c r="E12" s="108" t="inlineStr">
        <is>
          <t>Nao iniciado</t>
        </is>
      </c>
      <c r="F12" s="109" t="inlineStr">
        <is>
          <t xml:space="preserve">  Tres tipos: de oficio, por declaracao e homologacao · each one tem prazo diferente</t>
        </is>
      </c>
      <c r="G12" s="110" t="n">
        <v>0</v>
      </c>
    </row>
    <row r="13" ht="32" customHeight="1">
      <c r="A13" s="105" t="b">
        <v>0</v>
      </c>
      <c r="B13" s="111" t="inlineStr">
        <is>
          <t xml:space="preserve">  Credito tributario — suspensao (art. 151 CTN)</t>
        </is>
      </c>
      <c r="C13" s="112" t="inlineStr">
        <is>
          <t>Credito</t>
        </is>
      </c>
      <c r="D13" s="113" t="n">
        <v>0</v>
      </c>
      <c r="E13" s="108" t="inlineStr">
        <is>
          <t>Nao iniciado</t>
        </is>
      </c>
      <c r="F13" s="114" t="inlineStr">
        <is>
          <t xml:space="preserve">  6 hipoteses: moratoria, deposito, reclamacoes, liminar, tutela, parcelamento</t>
        </is>
      </c>
      <c r="G13" s="115" t="n">
        <v>0</v>
      </c>
    </row>
    <row r="14" ht="32" customHeight="1">
      <c r="A14" s="105" t="b">
        <v>0</v>
      </c>
      <c r="B14" s="106" t="inlineStr">
        <is>
          <t xml:space="preserve">  Credito tributario — extincao (art. 156 CTN)</t>
        </is>
      </c>
      <c r="C14" s="102" t="inlineStr">
        <is>
          <t>Credito</t>
        </is>
      </c>
      <c r="D14" s="107" t="n">
        <v>0</v>
      </c>
      <c r="E14" s="108" t="inlineStr">
        <is>
          <t>Nao iniciado</t>
        </is>
      </c>
      <c r="F14" s="109" t="inlineStr">
        <is>
          <t xml:space="preserve">  11 hipoteses: pagamento, comp., transacao, remissao, prescricao, decadencia...</t>
        </is>
      </c>
      <c r="G14" s="110" t="n">
        <v>0</v>
      </c>
    </row>
    <row r="15" ht="32" customHeight="1">
      <c r="A15" s="105" t="b">
        <v>0</v>
      </c>
      <c r="B15" s="111" t="inlineStr">
        <is>
          <t xml:space="preserve">  Exclusao do credito — isencao e anistia</t>
        </is>
      </c>
      <c r="C15" s="112" t="inlineStr">
        <is>
          <t>Exclusao</t>
        </is>
      </c>
      <c r="D15" s="113" t="n">
        <v>0</v>
      </c>
      <c r="E15" s="108" t="inlineStr">
        <is>
          <t>Nao iniciado</t>
        </is>
      </c>
      <c r="F15" s="114" t="inlineStr">
        <is>
          <t xml:space="preserve">  Isencao = exclui credito (lei) · Imunidade = exclui competencia (CF) · FCC troca</t>
        </is>
      </c>
      <c r="G15" s="115" t="n">
        <v>0</v>
      </c>
    </row>
    <row r="16" ht="32" customHeight="1">
      <c r="A16" s="105" t="b">
        <v>0</v>
      </c>
      <c r="B16" s="106" t="inlineStr">
        <is>
          <t xml:space="preserve">  Decadencia vs prescricao tributaria</t>
        </is>
      </c>
      <c r="C16" s="102" t="inlineStr">
        <is>
          <t>Prazos</t>
        </is>
      </c>
      <c r="D16" s="107" t="n">
        <v>0</v>
      </c>
      <c r="E16" s="108" t="inlineStr">
        <is>
          <t>Nao iniciado</t>
        </is>
      </c>
      <c r="F16" s="109" t="inlineStr">
        <is>
          <t xml:space="preserve">  Decadencia = perda do direito de lancar (5 anos) · Prescricao = perda do direito de cobrar</t>
        </is>
      </c>
      <c r="G16" s="110" t="n">
        <v>0</v>
      </c>
    </row>
    <row r="17" ht="32" customHeight="1">
      <c r="A17" s="105" t="b">
        <v>0</v>
      </c>
      <c r="B17" s="111" t="inlineStr">
        <is>
          <t xml:space="preserve">  Reforma Tributaria — EC 132/2023 e LC 214/2025</t>
        </is>
      </c>
      <c r="C17" s="112" t="inlineStr">
        <is>
          <t>Reforma</t>
        </is>
      </c>
      <c r="D17" s="113" t="n">
        <v>0</v>
      </c>
      <c r="E17" s="108" t="inlineStr">
        <is>
          <t>Nao iniciado</t>
        </is>
      </c>
      <c r="F17" s="114" t="inlineStr">
        <is>
          <t xml:space="preserve">  IBS substitui ICMS+ISS · CBS substitui PIS+COFINS · IS = Imposto Seletivo · LC 227/2026</t>
        </is>
      </c>
      <c r="G17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23" t="inlineStr">
        <is>
          <t xml:space="preserve">  CONTABILIDADE AVANCADA E DE CUSTOS   |   P2 · 02/08/2026 | Peso 2   |   ~5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Custeio por absorcao — alocacao de custos fixos ao produto</t>
        </is>
      </c>
      <c r="C4" s="102" t="inlineStr">
        <is>
          <t>Custos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Lucro varia com o volume de producao · exigido pela legislacao fiscal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Custeio variavel — apenas custos variaveis no produto</t>
        </is>
      </c>
      <c r="C5" s="112" t="inlineStr">
        <is>
          <t>Custos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Custos fixos = despesas do periodo · margem de contribuicao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Custeio ABC — por atividade</t>
        </is>
      </c>
      <c r="C6" s="102" t="inlineStr">
        <is>
          <t>Custos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Aloca custos por atividades que os consomem · mais preciso que absorcao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Ponto de equilibrio — contabil, economico e financeiro</t>
        </is>
      </c>
      <c r="C7" s="112" t="inlineStr">
        <is>
          <t>Custos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Contabil = lucro zero · Economico = inclui lucro minimo · Financeiro = caixa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Instrumentos financeiros — CPC 48 (IFRS 9)</t>
        </is>
      </c>
      <c r="C8" s="102" t="inlineStr">
        <is>
          <t>Cont. Avancada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Valor justo vs custo amortizado · ativos/passivos financeiros · derivativos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Arrendamento mercantil — CPC 06 (IFRS 16)</t>
        </is>
      </c>
      <c r="C9" s="112" t="inlineStr">
        <is>
          <t>Cont. Avancada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Financeiro = reconhece ativo e passivo · Operacional = despesa · FCC troca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Participacoes societarias — MEP (CPC 18 e CPC 36)</t>
        </is>
      </c>
      <c r="C10" s="102" t="inlineStr">
        <is>
          <t>Cont. Avancada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MEP = reconhece proporcao do resultado · coligadas e controladas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Conversao de demonstracoes em moeda estrangeira — CPC 02</t>
        </is>
      </c>
      <c r="C11" s="112" t="inlineStr">
        <is>
          <t>Cont. Avancada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Taxa historica para itens nao monetarios · taxa corrente para monetarios</t>
        </is>
      </c>
      <c r="G11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5" customWidth="1" min="1" max="1"/>
    <col width="42" customWidth="1" min="2" max="2"/>
    <col width="14" customWidth="1" min="3" max="3"/>
    <col width="10" customWidth="1" min="4" max="4"/>
    <col width="14" customWidth="1" min="5" max="5"/>
    <col width="40" customWidth="1" min="6" max="6"/>
    <col width="10" customWidth="1" min="7" max="7"/>
  </cols>
  <sheetData>
    <row r="1" ht="32" customHeight="1">
      <c r="A1" s="124" t="inlineStr">
        <is>
          <t xml:space="preserve">  FINANCAS PUBLICAS   |   P2 · 02/08/2026 | Peso 2   |   ~5 questoes</t>
        </is>
      </c>
    </row>
    <row r="2" ht="6" customHeight="1"/>
    <row r="3" ht="30" customHeight="1">
      <c r="A3" s="104" t="inlineStr">
        <is>
          <t>✅</t>
        </is>
      </c>
      <c r="B3" s="104" t="inlineStr">
        <is>
          <t>CONTEUDO / TOPICO DO EDITAL</t>
        </is>
      </c>
      <c r="C3" s="104" t="inlineStr">
        <is>
          <t>TIPO</t>
        </is>
      </c>
      <c r="D3" s="104" t="inlineStr">
        <is>
          <t>DOMINIO
(0-3)</t>
        </is>
      </c>
      <c r="E3" s="104" t="inlineStr">
        <is>
          <t>STATUS</t>
        </is>
      </c>
      <c r="F3" s="104" t="inlineStr">
        <is>
          <t>OBSERVACOES / ANOTACOES</t>
        </is>
      </c>
      <c r="G3" s="104" t="inlineStr">
        <is>
          <t>QUESTOES
FEITAS</t>
        </is>
      </c>
    </row>
    <row r="4" ht="32" customHeight="1">
      <c r="A4" s="105" t="b">
        <v>0</v>
      </c>
      <c r="B4" s="106" t="inlineStr">
        <is>
          <t xml:space="preserve">  Teoria das financas publicas — funcoes do Estado (Musgrave)</t>
        </is>
      </c>
      <c r="C4" s="102" t="inlineStr">
        <is>
          <t>Fundamentos</t>
        </is>
      </c>
      <c r="D4" s="107" t="n">
        <v>0</v>
      </c>
      <c r="E4" s="108" t="inlineStr">
        <is>
          <t>Nao iniciado</t>
        </is>
      </c>
      <c r="F4" s="109" t="inlineStr">
        <is>
          <t xml:space="preserve">  3 funcoes: alocativa (bens publicos), distributiva (renda), estabilizadora</t>
        </is>
      </c>
      <c r="G4" s="110" t="n">
        <v>0</v>
      </c>
    </row>
    <row r="5" ht="32" customHeight="1">
      <c r="A5" s="105" t="b">
        <v>0</v>
      </c>
      <c r="B5" s="111" t="inlineStr">
        <is>
          <t xml:space="preserve">  Bens publicos — nao exclusao e nao rivalidade</t>
        </is>
      </c>
      <c r="C5" s="112" t="inlineStr">
        <is>
          <t>Fundamentos</t>
        </is>
      </c>
      <c r="D5" s="113" t="n">
        <v>0</v>
      </c>
      <c r="E5" s="108" t="inlineStr">
        <is>
          <t>Nao iniciado</t>
        </is>
      </c>
      <c r="F5" s="114" t="inlineStr">
        <is>
          <t xml:space="preserve">  Duas caracteristicas simultaneas · justificam intervencao do Estado · bem club</t>
        </is>
      </c>
      <c r="G5" s="115" t="n">
        <v>0</v>
      </c>
    </row>
    <row r="6" ht="32" customHeight="1">
      <c r="A6" s="105" t="b">
        <v>0</v>
      </c>
      <c r="B6" s="106" t="inlineStr">
        <is>
          <t xml:space="preserve">  Falhas de mercado — externalidades e informacao assimetrica</t>
        </is>
      </c>
      <c r="C6" s="102" t="inlineStr">
        <is>
          <t>Fundamentos</t>
        </is>
      </c>
      <c r="D6" s="107" t="n">
        <v>0</v>
      </c>
      <c r="E6" s="108" t="inlineStr">
        <is>
          <t>Nao iniciado</t>
        </is>
      </c>
      <c r="F6" s="109" t="inlineStr">
        <is>
          <t xml:space="preserve">  Externalidade positiva = educacao · negativa = poluicao · selecao adversa</t>
        </is>
      </c>
      <c r="G6" s="110" t="n">
        <v>0</v>
      </c>
    </row>
    <row r="7" ht="32" customHeight="1">
      <c r="A7" s="105" t="b">
        <v>0</v>
      </c>
      <c r="B7" s="111" t="inlineStr">
        <is>
          <t xml:space="preserve">  Deficit publico e financiamento — conceitos</t>
        </is>
      </c>
      <c r="C7" s="112" t="inlineStr">
        <is>
          <t>Financas</t>
        </is>
      </c>
      <c r="D7" s="113" t="n">
        <v>0</v>
      </c>
      <c r="E7" s="108" t="inlineStr">
        <is>
          <t>Nao iniciado</t>
        </is>
      </c>
      <c r="F7" s="114" t="inlineStr">
        <is>
          <t xml:space="preserve">  NFSP = Necessidade de Financiamento do Setor Publico</t>
        </is>
      </c>
      <c r="G7" s="115" t="n">
        <v>0</v>
      </c>
    </row>
    <row r="8" ht="32" customHeight="1">
      <c r="A8" s="105" t="b">
        <v>0</v>
      </c>
      <c r="B8" s="106" t="inlineStr">
        <is>
          <t xml:space="preserve">  Resultado fiscal — primario vs nominal</t>
        </is>
      </c>
      <c r="C8" s="102" t="inlineStr">
        <is>
          <t>Financas</t>
        </is>
      </c>
      <c r="D8" s="107" t="n">
        <v>0</v>
      </c>
      <c r="E8" s="108" t="inlineStr">
        <is>
          <t>Nao iniciado</t>
        </is>
      </c>
      <c r="F8" s="109" t="inlineStr">
        <is>
          <t xml:space="preserve">  Primario = sem juros (esforco fiscal real) · Nominal = com juros · FCC troca</t>
        </is>
      </c>
      <c r="G8" s="110" t="n">
        <v>0</v>
      </c>
    </row>
    <row r="9" ht="32" customHeight="1">
      <c r="A9" s="105" t="b">
        <v>0</v>
      </c>
      <c r="B9" s="111" t="inlineStr">
        <is>
          <t xml:space="preserve">  Politica fiscal — expansionista vs contracionista</t>
        </is>
      </c>
      <c r="C9" s="112" t="inlineStr">
        <is>
          <t>Financas</t>
        </is>
      </c>
      <c r="D9" s="113" t="n">
        <v>0</v>
      </c>
      <c r="E9" s="108" t="inlineStr">
        <is>
          <t>Nao iniciado</t>
        </is>
      </c>
      <c r="F9" s="114" t="inlineStr">
        <is>
          <t xml:space="preserve">  Crowding-out = deficit publico eleva juros e reduz invest. privado</t>
        </is>
      </c>
      <c r="G9" s="115" t="n">
        <v>0</v>
      </c>
    </row>
    <row r="10" ht="32" customHeight="1">
      <c r="A10" s="105" t="b">
        <v>0</v>
      </c>
      <c r="B10" s="106" t="inlineStr">
        <is>
          <t xml:space="preserve">  Tributacao e distribuicao de renda — progressividade</t>
        </is>
      </c>
      <c r="C10" s="102" t="inlineStr">
        <is>
          <t>Tributacao</t>
        </is>
      </c>
      <c r="D10" s="107" t="n">
        <v>0</v>
      </c>
      <c r="E10" s="108" t="inlineStr">
        <is>
          <t>Nao iniciado</t>
        </is>
      </c>
      <c r="F10" s="109" t="inlineStr">
        <is>
          <t xml:space="preserve">  Progressivo (IR) reduz desigualdade · Regressivo (ICMS) aumenta</t>
        </is>
      </c>
      <c r="G10" s="110" t="n">
        <v>0</v>
      </c>
    </row>
    <row r="11" ht="32" customHeight="1">
      <c r="A11" s="105" t="b">
        <v>0</v>
      </c>
      <c r="B11" s="111" t="inlineStr">
        <is>
          <t xml:space="preserve">  Principio do beneficio e capacidade contributiva</t>
        </is>
      </c>
      <c r="C11" s="112" t="inlineStr">
        <is>
          <t>Tributacao</t>
        </is>
      </c>
      <c r="D11" s="113" t="n">
        <v>0</v>
      </c>
      <c r="E11" s="108" t="inlineStr">
        <is>
          <t>Nao iniciado</t>
        </is>
      </c>
      <c r="F11" s="114" t="inlineStr">
        <is>
          <t xml:space="preserve">  Beneficio = paga quem usa · Capacidade = paga quem tem mais · quais tributos</t>
        </is>
      </c>
      <c r="G11" s="115" t="n">
        <v>0</v>
      </c>
    </row>
  </sheetData>
  <mergeCells count="1">
    <mergeCell ref="A1:G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tabColor rgb="00DB2777"/>
    <outlinePr summaryBelow="1" summaryRight="1"/>
    <pageSetUpPr/>
  </sheetPr>
  <dimension ref="A1:G1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55" customWidth="1" min="2" max="2"/>
    <col width="16" customWidth="1" min="3" max="3"/>
    <col width="12" customWidth="1" min="4" max="4"/>
    <col width="14" customWidth="1" min="5" max="5"/>
    <col width="40" customWidth="1" min="6" max="6"/>
    <col width="12" customWidth="1" min="7" max="7"/>
  </cols>
  <sheetData>
    <row r="1" ht="36" customHeight="1">
      <c r="A1" s="93" t="inlineStr">
        <is>
          <t xml:space="preserve">  LEGISLACAO DE TI   |   P2 | Peso 2   |   ~7 questoes</t>
        </is>
      </c>
    </row>
    <row r="2" ht="8" customHeight="1"/>
    <row r="3" ht="24" customHeight="1">
      <c r="A3" s="6" t="inlineStr">
        <is>
          <t>✅</t>
        </is>
      </c>
      <c r="B3" s="5" t="inlineStr">
        <is>
          <t>CONTEUDO / TOPICO DO EDITAL</t>
        </is>
      </c>
      <c r="C3" s="6" t="inlineStr">
        <is>
          <t>TIPO</t>
        </is>
      </c>
      <c r="D3" s="6" t="inlineStr">
        <is>
          <t>DOMINIO
(0-3)</t>
        </is>
      </c>
      <c r="E3" s="6" t="inlineStr">
        <is>
          <t>STATUS</t>
        </is>
      </c>
      <c r="F3" s="5" t="inlineStr">
        <is>
          <t>OBSERVACOES / ANOTACOES</t>
        </is>
      </c>
      <c r="G3" s="6" t="inlineStr">
        <is>
          <t>QUESTOES
FEITAS</t>
        </is>
      </c>
    </row>
    <row r="4" ht="38" customHeight="1">
      <c r="A4" s="49" t="b">
        <v>0</v>
      </c>
      <c r="B4" s="94" t="inlineStr">
        <is>
          <t xml:space="preserve">  LGPD art. 6 — 10 principios do tratamento</t>
        </is>
      </c>
      <c r="C4" s="13" t="inlineStr">
        <is>
          <t>LGPD</t>
        </is>
      </c>
      <c r="D4" s="51" t="n">
        <v>0</v>
      </c>
      <c r="E4" s="52" t="inlineStr">
        <is>
          <t>Nao iniciado</t>
        </is>
      </c>
      <c r="F4" s="53" t="inlineStr">
        <is>
          <t xml:space="preserve">  Finalidade, adequacao, necessidade, livre acesso, qualidade, transparencia, seguranca, prevencao, nao discriminacao, responsabilizacao.</t>
        </is>
      </c>
      <c r="G4" s="54" t="n">
        <v>0</v>
      </c>
    </row>
    <row r="5" ht="38" customHeight="1">
      <c r="A5" s="49" t="b">
        <v>0</v>
      </c>
      <c r="B5" s="95" t="inlineStr">
        <is>
          <t xml:space="preserve">  LGPD art. 7 — 10 bases legais para tratamento</t>
        </is>
      </c>
      <c r="C5" s="20" t="inlineStr">
        <is>
          <t>LGPD</t>
        </is>
      </c>
      <c r="D5" s="56" t="n">
        <v>0</v>
      </c>
      <c r="E5" s="52" t="inlineStr">
        <is>
          <t>Nao iniciado</t>
        </is>
      </c>
      <c r="F5" s="57" t="inlineStr">
        <is>
          <t xml:space="preserve">  Consentimento, obrigacao legal, politicas publicas, pesquisa, contrato, direitos, vida, saude, interesse, credito.</t>
        </is>
      </c>
      <c r="G5" s="58" t="n">
        <v>0</v>
      </c>
    </row>
    <row r="6" ht="38" customHeight="1">
      <c r="A6" s="49" t="b">
        <v>0</v>
      </c>
      <c r="B6" s="94" t="inlineStr">
        <is>
          <t xml:space="preserve">  LGPD — controlador vs operador</t>
        </is>
      </c>
      <c r="C6" s="13" t="inlineStr">
        <is>
          <t>LGPD</t>
        </is>
      </c>
      <c r="D6" s="51" t="n">
        <v>0</v>
      </c>
      <c r="E6" s="52" t="inlineStr">
        <is>
          <t>Nao iniciado</t>
        </is>
      </c>
      <c r="F6" s="53" t="inlineStr">
        <is>
          <t xml:space="preserve">  Controlador: decide o proposito e os meios. Operador: realiza o tratamento. FCC SEMPRE troca.</t>
        </is>
      </c>
      <c r="G6" s="54" t="n">
        <v>0</v>
      </c>
    </row>
    <row r="7" ht="38" customHeight="1">
      <c r="A7" s="49" t="b">
        <v>0</v>
      </c>
      <c r="B7" s="95" t="inlineStr">
        <is>
          <t xml:space="preserve">  LGPD — DPO (encarregado) — papel e obrigacoes</t>
        </is>
      </c>
      <c r="C7" s="20" t="inlineStr">
        <is>
          <t>LGPD</t>
        </is>
      </c>
      <c r="D7" s="56" t="n">
        <v>0</v>
      </c>
      <c r="E7" s="52" t="inlineStr">
        <is>
          <t>Nao iniciado</t>
        </is>
      </c>
      <c r="F7" s="57" t="inlineStr">
        <is>
          <t xml:space="preserve">  Ponto de contato com titulares e ANPD. Identidade e contato devem ser publicos.</t>
        </is>
      </c>
      <c r="G7" s="58" t="n">
        <v>0</v>
      </c>
    </row>
    <row r="8" ht="38" customHeight="1">
      <c r="A8" s="49" t="b">
        <v>0</v>
      </c>
      <c r="B8" s="94" t="inlineStr">
        <is>
          <t xml:space="preserve">  LGPD art. 18 — direitos do titular</t>
        </is>
      </c>
      <c r="C8" s="13" t="inlineStr">
        <is>
          <t>LGPD</t>
        </is>
      </c>
      <c r="D8" s="51" t="n">
        <v>0</v>
      </c>
      <c r="E8" s="52" t="inlineStr">
        <is>
          <t>Nao iniciado</t>
        </is>
      </c>
      <c r="F8" s="53" t="inlineStr">
        <is>
          <t xml:space="preserve">  Confirmacao, acesso, correcao, anonimizacao/bloqueio, portabilidade, revogacao do consentimento.</t>
        </is>
      </c>
      <c r="G8" s="54" t="n">
        <v>0</v>
      </c>
    </row>
    <row r="9" ht="38" customHeight="1">
      <c r="A9" s="49" t="b">
        <v>0</v>
      </c>
      <c r="B9" s="95" t="inlineStr">
        <is>
          <t xml:space="preserve">  LGPD — RIPD e ANPD</t>
        </is>
      </c>
      <c r="C9" s="20" t="inlineStr">
        <is>
          <t>LGPD</t>
        </is>
      </c>
      <c r="D9" s="56" t="n">
        <v>0</v>
      </c>
      <c r="E9" s="52" t="inlineStr">
        <is>
          <t>Nao iniciado</t>
        </is>
      </c>
      <c r="F9" s="57" t="inlineStr">
        <is>
          <t xml:space="preserve">  RIPD: obrigatorio quando tratamento pode gerar riscos. ANPD: fiscaliza, normatiza, aplica sancoes.</t>
        </is>
      </c>
      <c r="G9" s="58" t="n">
        <v>0</v>
      </c>
    </row>
    <row r="10" ht="38" customHeight="1">
      <c r="A10" s="49" t="b">
        <v>0</v>
      </c>
      <c r="B10" s="94" t="inlineStr">
        <is>
          <t xml:space="preserve">  LGPD — sancoes (art. 52)</t>
        </is>
      </c>
      <c r="C10" s="13" t="inlineStr">
        <is>
          <t>LGPD</t>
        </is>
      </c>
      <c r="D10" s="51" t="n">
        <v>0</v>
      </c>
      <c r="E10" s="52" t="inlineStr">
        <is>
          <t>Nao iniciado</t>
        </is>
      </c>
      <c r="F10" s="53" t="inlineStr">
        <is>
          <t xml:space="preserve">  Advertencia, multa simples (2% fat. max R$50M/infraco), multa diaria, bloqueio, eliminacao.</t>
        </is>
      </c>
      <c r="G10" s="54" t="n">
        <v>0</v>
      </c>
    </row>
    <row r="11" ht="38" customHeight="1">
      <c r="A11" s="49" t="b">
        <v>0</v>
      </c>
      <c r="B11" s="95" t="inlineStr">
        <is>
          <t xml:space="preserve">  Marco Civil da Internet — Lei 12.965/2014</t>
        </is>
      </c>
      <c r="C11" s="20" t="inlineStr">
        <is>
          <t>MCI</t>
        </is>
      </c>
      <c r="D11" s="56" t="n">
        <v>0</v>
      </c>
      <c r="E11" s="52" t="inlineStr">
        <is>
          <t>Nao iniciado</t>
        </is>
      </c>
      <c r="F11" s="57" t="inlineStr">
        <is>
          <t xml:space="preserve">  Neutralidade de rede, privacidade, responsabilidade do provedor.</t>
        </is>
      </c>
      <c r="G11" s="58" t="n">
        <v>0</v>
      </c>
    </row>
    <row r="12" ht="38" customHeight="1">
      <c r="A12" s="49" t="b">
        <v>0</v>
      </c>
      <c r="B12" s="94" t="inlineStr">
        <is>
          <t xml:space="preserve">  Marco Civil — guarda de logs (prazos)</t>
        </is>
      </c>
      <c r="C12" s="13" t="inlineStr">
        <is>
          <t>MCI</t>
        </is>
      </c>
      <c r="D12" s="51" t="n">
        <v>0</v>
      </c>
      <c r="E12" s="52" t="inlineStr">
        <is>
          <t>Nao iniciado</t>
        </is>
      </c>
      <c r="F12" s="53" t="inlineStr">
        <is>
          <t xml:space="preserve">  CONEXAO: 1 ano (provedor de acesso). APLICACAO: 6 meses (provedor de aplicacao). FCC INVERTE.</t>
        </is>
      </c>
      <c r="G12" s="54" t="n">
        <v>0</v>
      </c>
    </row>
    <row r="13" ht="38" customHeight="1">
      <c r="A13" s="49" t="b">
        <v>0</v>
      </c>
      <c r="B13" s="95" t="inlineStr">
        <is>
          <t xml:space="preserve">  Lei de Acesso a Informacao — Lei 12.527/2011</t>
        </is>
      </c>
      <c r="C13" s="20" t="inlineStr">
        <is>
          <t>LAI</t>
        </is>
      </c>
      <c r="D13" s="56" t="n">
        <v>0</v>
      </c>
      <c r="E13" s="52" t="inlineStr">
        <is>
          <t>Nao iniciado</t>
        </is>
      </c>
      <c r="F13" s="57" t="inlineStr">
        <is>
          <t xml:space="preserve">  Publicidade como regra, sigilo como excecao. Classificacao: reservado (5), secreto (15), ultrassecreto (25).</t>
        </is>
      </c>
      <c r="G13" s="58" t="n">
        <v>0</v>
      </c>
    </row>
    <row r="14" ht="38" customHeight="1">
      <c r="A14" s="49" t="b">
        <v>0</v>
      </c>
      <c r="B14" s="94" t="inlineStr">
        <is>
          <t xml:space="preserve">  Governo Digital — Lei 14.129/2021</t>
        </is>
      </c>
      <c r="C14" s="13" t="inlineStr">
        <is>
          <t>GovDigital</t>
        </is>
      </c>
      <c r="D14" s="51" t="n">
        <v>0</v>
      </c>
      <c r="E14" s="52" t="inlineStr">
        <is>
          <t>Nao iniciado</t>
        </is>
      </c>
      <c r="F14" s="53" t="inlineStr">
        <is>
          <t xml:space="preserve">  Servicos publicos digitais, plataforma gov.br, interoperabilidade, identidade digital.</t>
        </is>
      </c>
      <c r="G14" s="54" t="n">
        <v>0</v>
      </c>
    </row>
    <row r="15" ht="38" customHeight="1">
      <c r="A15" s="49" t="b">
        <v>0</v>
      </c>
      <c r="B15" s="95" t="inlineStr">
        <is>
          <t xml:space="preserve">  ICP-Brasil — MP 2.200/2001</t>
        </is>
      </c>
      <c r="C15" s="20" t="inlineStr">
        <is>
          <t>ICP</t>
        </is>
      </c>
      <c r="D15" s="56" t="n">
        <v>0</v>
      </c>
      <c r="E15" s="52" t="inlineStr">
        <is>
          <t>Nao iniciado</t>
        </is>
      </c>
      <c r="F15" s="57" t="inlineStr">
        <is>
          <t xml:space="preserve">  AC-Raiz, autoridades certificadoras (AC) e autoridades de registro (AR). PKI nacional.</t>
        </is>
      </c>
      <c r="G15" s="58" t="n">
        <v>0</v>
      </c>
    </row>
    <row r="16" ht="38" customHeight="1">
      <c r="A16" s="49" t="b">
        <v>0</v>
      </c>
      <c r="B16" s="94" t="inlineStr">
        <is>
          <t xml:space="preserve">  Lei Carolina Dieckmann — Lei 12.737/2012</t>
        </is>
      </c>
      <c r="C16" s="13" t="inlineStr">
        <is>
          <t>Penal</t>
        </is>
      </c>
      <c r="D16" s="51" t="n">
        <v>0</v>
      </c>
      <c r="E16" s="52" t="inlineStr">
        <is>
          <t>Nao iniciado</t>
        </is>
      </c>
      <c r="F16" s="53" t="inlineStr">
        <is>
          <t xml:space="preserve">  Crime de invasao de dispositivo informatico. Pena aumentada contra poder publico.</t>
        </is>
      </c>
      <c r="G16" s="54" t="n">
        <v>0</v>
      </c>
    </row>
    <row r="17" ht="36" customHeight="1">
      <c r="A17" s="49" t="b">
        <v>0</v>
      </c>
      <c r="B17" s="97" t="n"/>
      <c r="C17" s="96" t="n"/>
      <c r="D17" s="51" t="n">
        <v>0</v>
      </c>
      <c r="E17" s="98" t="inlineStr">
        <is>
          <t>Nao iniciado</t>
        </is>
      </c>
      <c r="F17" s="53" t="inlineStr">
        <is>
          <t xml:space="preserve">  Educacao fiscal como instrumento de cidadania e desenvolvimento social. Lei CE 16.697/2018 e Decreto 33.325/2019. Incluido pela retificacao do edital em 27/04/2026.</t>
        </is>
      </c>
      <c r="G17" s="54" t="n">
        <v>0</v>
      </c>
    </row>
    <row r="18">
      <c r="A18" s="24" t="inlineStr">
        <is>
          <t xml:space="preserve">  COBERTURA — Legislacao de TI</t>
        </is>
      </c>
      <c r="B18" s="97" t="n"/>
      <c r="C18" s="96" t="n"/>
      <c r="D18" s="46">
        <f>IFERROR(ROUND(AVERAGE(D4:D16),1)&amp;" / 3","—")</f>
        <v/>
      </c>
      <c r="E18" s="46">
        <f>IFERROR(TEXT(COUNTIF(E4:E16,"Dominado")/13,"0%")&amp;" dominados","0%")</f>
        <v/>
      </c>
      <c r="F18" s="59">
        <f>IFERROR(TEXT(COUNTIF(E4:E16,"Nao iniciado")/13,"0%")&amp;" nao iniciados","—")</f>
        <v/>
      </c>
      <c r="G18" s="59">
        <f>IFERROR(SUM(G4:G16)&amp;" questoes","0")</f>
        <v/>
      </c>
    </row>
  </sheetData>
  <mergeCells count="2">
    <mergeCell ref="A17:C17"/>
    <mergeCell ref="A1:G1"/>
  </mergeCells>
  <conditionalFormatting sqref="D4:D16">
    <cfRule type="cellIs" priority="1" operator="equal" dxfId="4">
      <formula>0</formula>
    </cfRule>
    <cfRule type="cellIs" priority="2" operator="equal" dxfId="5">
      <formula>1</formula>
    </cfRule>
    <cfRule type="cellIs" priority="3" operator="equal" dxfId="6">
      <formula>2</formula>
    </cfRule>
    <cfRule type="cellIs" priority="4" operator="equal" dxfId="7">
      <formula>3</formula>
    </cfRule>
  </conditionalFormatting>
  <conditionalFormatting sqref="E4:E16">
    <cfRule type="expression" priority="5" dxfId="0">
      <formula>E4="Dominado"</formula>
    </cfRule>
    <cfRule type="expression" priority="6" dxfId="1">
      <formula>E4="Em andamento"</formula>
    </cfRule>
    <cfRule type="expression" priority="7" dxfId="2">
      <formula>E4="Revisando"</formula>
    </cfRule>
    <cfRule type="expression" priority="8" dxfId="3">
      <formula>E4="Nao iniciado"</formula>
    </cfRule>
  </conditionalFormatting>
  <conditionalFormatting sqref="G4:G16">
    <cfRule type="cellIs" priority="9" operator="greaterThanOrEqual" dxfId="8">
      <formula>20</formula>
    </cfRule>
    <cfRule type="cellIs" priority="10" operator="between" dxfId="9">
      <formula>1</formula>
      <formula>19</formula>
    </cfRule>
  </conditionalFormatting>
  <dataValidations count="3">
    <dataValidation sqref="D4:D16" showDropDown="0" showInputMessage="0" showErrorMessage="1" allowBlank="1" errorTitle="Invalido" error="Use 0, 1, 2 ou 3" type="whole" operator="between">
      <formula1>0</formula1>
      <formula2>3</formula2>
    </dataValidation>
    <dataValidation sqref="C4:C16" showDropDown="0" showInputMessage="0" showErrorMessage="0" allowBlank="1" type="list">
      <formula1>"Fundamentos,Gramatica,Interpretacao,Logica,Semantica,Ortografia,Redacao,Morfologia,Sequencias,Conjuntos,Espacial,Principios,Direitos,Organizacao,Legislativo,Executivo,Judiciario,Controle,Tributario,Emergencia,Admin.Publica,Atos,Poderes,Contratos,Licitacao,Servidores,Responsab.,Conceitos,Dec.1171,Improbidade,Lei9784,Criptografia,PKI,LGPD,ISO,Riscos,Ameacas,Cloud,Pentest,Continuidade,Monitoramento,Modelagem,SQL,Normalizacao,Transacoes,Indices,NoSQL,DW,Seguranca,OSI,TCP/IP,IPv4,Subnetting,Portas,Aplicacao,Roteamento,Wireless,Switching,IPv6,NAT,APIs,Arquitetura,Padroes,Containers,Serverless,Scrum,Agil,PMBOK,UML,Testes,DevOps,Qualidade,Requisitos,BPM,ITIL4,COBIT,Governanca,Linux,Virtualizacao,Docker,Kubernetes,Windows,SO,MCI,LAI,GovDigital,ICP,Penal"</formula1>
    </dataValidation>
    <dataValidation sqref="E4:E16" showDropDown="0" showInputMessage="0" showErrorMessage="0" allowBlank="1" type="list">
      <formula1>"Nao iniciado,Em andamento,Revisando,Dominado"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2026-05-06T13:29:35Z</dcterms:created>
  <dcterms:modified xmlns:dcterms="http://purl.org/dc/terms/" xmlns:xsi="http://www.w3.org/2001/XMLSchema-instance" xsi:type="dcterms:W3CDTF">2026-05-29T13:45:38Z</dcterms:modified>
</cp:coreProperties>
</file>